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8 нед\"/>
    </mc:Choice>
  </mc:AlternateContent>
  <xr:revisionPtr revIDLastSave="0" documentId="13_ncr:1_{0D933C02-9123-4A67-ACB3-DE7A84D3C39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04-10.05" sheetId="85" state="hidden" r:id="rId2"/>
    <sheet name="АВС АПРЕЛЬ" sheetId="84" r:id="rId3"/>
    <sheet name="АВС 27.04-03.05" sheetId="79" r:id="rId4"/>
    <sheet name="АВС 20-26.04" sheetId="76" state="hidden" r:id="rId5"/>
    <sheet name="АВС 13-19.04" sheetId="68" state="hidden" r:id="rId6"/>
    <sheet name="АВС 06-12.04" sheetId="65" state="hidden" r:id="rId7"/>
    <sheet name="АВС 30.03-05.04" sheetId="62" state="hidden" r:id="rId8"/>
    <sheet name="АВС МАРТ" sheetId="63" state="hidden" r:id="rId9"/>
    <sheet name="АВС 23-29.03" sheetId="61" state="hidden" r:id="rId10"/>
    <sheet name="АВС 16-22.03" sheetId="51" state="hidden" r:id="rId11"/>
    <sheet name="АВС 09-15.03" sheetId="47" state="hidden" r:id="rId12"/>
    <sheet name="АВС 02-08.03" sheetId="45" state="hidden" r:id="rId13"/>
    <sheet name="АВС ФЕВРАЛЬ" sheetId="44" state="hidden" r:id="rId14"/>
    <sheet name="АВС 23.02-01.03" sheetId="34" state="hidden" r:id="rId15"/>
    <sheet name="АВС 16-22.02" sheetId="32" state="hidden" r:id="rId16"/>
    <sheet name="АВС 09-15.02" sheetId="28" state="hidden" r:id="rId17"/>
    <sheet name="АВС 02-08.02" sheetId="23" state="hidden" r:id="rId18"/>
    <sheet name="АВС ЯНВАРЬ" sheetId="22" state="hidden" r:id="rId19"/>
    <sheet name="АВС 26.01-01.02" sheetId="21" state="hidden" r:id="rId20"/>
    <sheet name="АВС 19-25.01" sheetId="20" state="hidden" r:id="rId21"/>
    <sheet name="АВС 12-18.01" sheetId="19" state="hidden" r:id="rId22"/>
    <sheet name="АВС 05-11.01" sheetId="18" state="hidden" r:id="rId23"/>
    <sheet name="АВС 01-04.01" sheetId="17" state="hidden" r:id="rId24"/>
    <sheet name="2026" sheetId="60" r:id="rId25"/>
    <sheet name="Остаток на 08.04" sheetId="66" state="hidden" r:id="rId26"/>
    <sheet name="Юнит 01-03.05" sheetId="81" state="hidden" r:id="rId27"/>
    <sheet name="АПРЕЛЬ" sheetId="82" r:id="rId28"/>
    <sheet name="Юнит 27.04-03.05" sheetId="80" r:id="rId29"/>
    <sheet name="Юнит 27-30.04" sheetId="77" state="hidden" r:id="rId30"/>
    <sheet name="Юнит 20-26.04" sheetId="75" state="hidden" r:id="rId31"/>
    <sheet name="Отчет 01-03.05" sheetId="83" state="hidden" r:id="rId32"/>
    <sheet name="Юнит 13-19.04" sheetId="70" state="hidden" r:id="rId33"/>
    <sheet name="Юнит 06-12.04" sheetId="67" state="hidden" r:id="rId34"/>
    <sheet name="Юнит 01-05.04" sheetId="57" state="hidden" r:id="rId35"/>
    <sheet name="Юнит 30.03-05.04" sheetId="58" state="hidden" r:id="rId36"/>
    <sheet name="Остатки на 02.04" sheetId="64" state="hidden" r:id="rId37"/>
    <sheet name="МАРТ" sheetId="59" state="hidden" r:id="rId38"/>
    <sheet name="Юнит 30-31.03" sheetId="53" state="hidden" r:id="rId39"/>
    <sheet name="Юнит 23-29.03" sheetId="52" state="hidden" r:id="rId40"/>
    <sheet name="Юнит 16-22.03" sheetId="50" state="hidden" r:id="rId41"/>
    <sheet name="Юнит 09-15.03" sheetId="46" state="hidden" r:id="rId42"/>
    <sheet name="Юнит 02-08.03" sheetId="40" state="hidden" r:id="rId43"/>
    <sheet name="Юнит 01.03" sheetId="39" state="hidden" r:id="rId44"/>
    <sheet name="ФЕВРАЛЬ" sheetId="36" state="hidden" r:id="rId45"/>
    <sheet name="Юнит 23.02-01.03" sheetId="43" state="hidden" r:id="rId46"/>
    <sheet name="Юнит 23-28.02" sheetId="33" state="hidden" r:id="rId47"/>
    <sheet name="Юнит 16-22.02" sheetId="31" state="hidden" r:id="rId48"/>
    <sheet name="Юнит 09-15.02" sheetId="27" state="hidden" r:id="rId49"/>
    <sheet name="Юнит 02-08.02" sheetId="25" state="hidden" r:id="rId50"/>
    <sheet name="Юнит 01.02" sheetId="15" state="hidden" r:id="rId51"/>
    <sheet name="ЯНВАРЬ" sheetId="16" state="hidden" r:id="rId52"/>
    <sheet name="Юнит 26.01-01.02" sheetId="24" state="hidden" r:id="rId53"/>
    <sheet name="Юнит 26-31.01" sheetId="14" state="hidden" r:id="rId54"/>
    <sheet name="Юнит 19-25.01" sheetId="4" state="hidden" r:id="rId55"/>
    <sheet name="Юнит 12-18.01" sheetId="3" state="hidden" r:id="rId56"/>
    <sheet name="Юнит 05-11.01" sheetId="13" state="hidden" r:id="rId57"/>
    <sheet name="Юнит 01-04.01" sheetId="12" state="hidden" r:id="rId58"/>
    <sheet name="Отчет 27-30.04" sheetId="78" state="hidden" r:id="rId59"/>
    <sheet name="Отчет 20-26.04" sheetId="74" state="hidden" r:id="rId60"/>
    <sheet name="Отчет 13-19.04" sheetId="71" state="hidden" r:id="rId61"/>
    <sheet name="Отчет 06-12.04" sheetId="69" state="hidden" r:id="rId62"/>
    <sheet name="Отчет 01-05.04" sheetId="56" state="hidden" r:id="rId63"/>
    <sheet name="Отчет 30-31.03" sheetId="55" state="hidden" r:id="rId64"/>
    <sheet name="Отчет 23-29.03" sheetId="54" state="hidden" r:id="rId65"/>
    <sheet name="Отчет 16-22.03" sheetId="49" state="hidden" r:id="rId66"/>
    <sheet name="Отчет 09-15.03" sheetId="48" state="hidden" r:id="rId67"/>
    <sheet name="Отчет 02-08.03" sheetId="42" state="hidden" r:id="rId68"/>
    <sheet name="Отчет 01.03" sheetId="38" state="hidden" r:id="rId69"/>
    <sheet name="Отчет 23-28.02" sheetId="37" state="hidden" r:id="rId70"/>
    <sheet name="Отчет 16-22.02" sheetId="35" state="hidden" r:id="rId71"/>
    <sheet name="Отчет 09-15.02" sheetId="29" state="hidden" r:id="rId72"/>
    <sheet name="Отчет 02-08.02" sheetId="26" state="hidden" r:id="rId73"/>
    <sheet name="Отчет 01.02" sheetId="9" state="hidden" r:id="rId74"/>
    <sheet name="Отчет 26-31.01" sheetId="8" state="hidden" r:id="rId75"/>
    <sheet name="Отчет 19-25.01" sheetId="6" state="hidden" r:id="rId76"/>
    <sheet name="Отчет 12-18.01" sheetId="5" state="hidden" r:id="rId77"/>
    <sheet name="Отчет 05-11.01" sheetId="10" state="hidden" r:id="rId78"/>
    <sheet name="Юнит 29-31.12" sheetId="73" state="hidden" r:id="rId79"/>
    <sheet name="Отчет 01-04.01" sheetId="11" state="hidden" r:id="rId80"/>
    <sheet name="Отчет 29-31.12" sheetId="72" state="hidden" r:id="rId81"/>
  </sheets>
  <definedNames>
    <definedName name="_xlnm._FilterDatabase" localSheetId="73" hidden="1">'Отчет 01.02'!$A$1:$P$166</definedName>
    <definedName name="_xlnm._FilterDatabase" localSheetId="68" hidden="1">'Отчет 01.03'!$A$1:$P$191</definedName>
    <definedName name="_xlnm._FilterDatabase" localSheetId="31" hidden="1">'Отчет 01-03.05'!$A$1:$P$209</definedName>
    <definedName name="_xlnm._FilterDatabase" localSheetId="62" hidden="1">'Отчет 01-05.04'!$A$1:$P$625</definedName>
    <definedName name="_xlnm._FilterDatabase" localSheetId="72" hidden="1">'Отчет 02-08.02'!$A$1:$P$1626</definedName>
    <definedName name="_xlnm._FilterDatabase" localSheetId="67" hidden="1">'Отчет 02-08.03'!$A$1:$P$1165</definedName>
    <definedName name="_xlnm._FilterDatabase" localSheetId="61" hidden="1">'Отчет 06-12.04'!$A$1:$P$998</definedName>
    <definedName name="_xlnm._FilterDatabase" localSheetId="71" hidden="1">'Отчет 09-15.02'!$A$1:$P$1325</definedName>
    <definedName name="_xlnm._FilterDatabase" localSheetId="66" hidden="1">'Отчет 09-15.03'!$A$1:$P$1254</definedName>
    <definedName name="_xlnm._FilterDatabase" localSheetId="60" hidden="1">'Отчет 13-19.04'!$A$1:$P$870</definedName>
    <definedName name="_xlnm._FilterDatabase" localSheetId="70" hidden="1">'Отчет 16-22.02'!$A$1:$P$1790</definedName>
    <definedName name="_xlnm._FilterDatabase" localSheetId="65" hidden="1">'Отчет 16-22.03'!$A$1:$P$872</definedName>
    <definedName name="_xlnm._FilterDatabase" localSheetId="59" hidden="1">'Отчет 20-26.04'!$A$1:$P$564</definedName>
    <definedName name="_xlnm._FilterDatabase" localSheetId="69" hidden="1">'Отчет 23-28.02'!$A$1:$P$1405</definedName>
    <definedName name="_xlnm._FilterDatabase" localSheetId="64" hidden="1">'Отчет 23-29.03'!$A$1:$P$768</definedName>
    <definedName name="_xlnm._FilterDatabase" localSheetId="58" hidden="1">'Отчет 27-30.04'!$A$1:$P$330</definedName>
    <definedName name="_xlnm._FilterDatabase" localSheetId="63" hidden="1">'Отчет 30-31.03'!$A$1:$P$309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84" l="1"/>
  <c r="J16" i="84"/>
  <c r="J9" i="84"/>
  <c r="J5" i="84"/>
  <c r="J4" i="84"/>
  <c r="J14" i="84"/>
  <c r="J13" i="84"/>
  <c r="J10" i="84"/>
  <c r="J12" i="84"/>
  <c r="J7" i="84"/>
  <c r="J17" i="84"/>
  <c r="J6" i="84"/>
  <c r="J8" i="84"/>
  <c r="J15" i="84"/>
  <c r="C14" i="84"/>
  <c r="C12" i="84"/>
  <c r="C9" i="84"/>
  <c r="C5" i="84"/>
  <c r="C4" i="84"/>
  <c r="C11" i="84"/>
  <c r="C13" i="84"/>
  <c r="C10" i="84"/>
  <c r="C15" i="84"/>
  <c r="C6" i="84"/>
  <c r="C18" i="84" s="1"/>
  <c r="D17" i="84" s="1"/>
  <c r="C16" i="84"/>
  <c r="C7" i="84"/>
  <c r="C8" i="84"/>
  <c r="C17" i="84"/>
  <c r="J9" i="79"/>
  <c r="J13" i="79"/>
  <c r="J16" i="79"/>
  <c r="J17" i="79"/>
  <c r="J4" i="79"/>
  <c r="J10" i="79"/>
  <c r="J14" i="79"/>
  <c r="J11" i="79"/>
  <c r="J6" i="79"/>
  <c r="J7" i="79"/>
  <c r="J8" i="79"/>
  <c r="J12" i="79"/>
  <c r="J5" i="79"/>
  <c r="J15" i="79"/>
  <c r="C8" i="79"/>
  <c r="C15" i="79"/>
  <c r="C16" i="79"/>
  <c r="C17" i="79"/>
  <c r="C4" i="79"/>
  <c r="C9" i="79"/>
  <c r="C11" i="79"/>
  <c r="C13" i="79"/>
  <c r="C10" i="79"/>
  <c r="C6" i="79"/>
  <c r="C7" i="79"/>
  <c r="C12" i="79"/>
  <c r="C5" i="79"/>
  <c r="C14" i="79"/>
  <c r="J42" i="85"/>
  <c r="C42" i="85"/>
  <c r="D40" i="85" s="1"/>
  <c r="K41" i="85"/>
  <c r="G41" i="85"/>
  <c r="K40" i="85"/>
  <c r="G40" i="85"/>
  <c r="K39" i="85"/>
  <c r="G39" i="85"/>
  <c r="D39" i="85"/>
  <c r="K38" i="85"/>
  <c r="G38" i="85"/>
  <c r="D38" i="85"/>
  <c r="K37" i="85"/>
  <c r="G37" i="85"/>
  <c r="K36" i="85"/>
  <c r="G36" i="85"/>
  <c r="D36" i="85"/>
  <c r="K35" i="85"/>
  <c r="G35" i="85"/>
  <c r="K34" i="85"/>
  <c r="G34" i="85"/>
  <c r="D34" i="85"/>
  <c r="K33" i="85"/>
  <c r="G33" i="85"/>
  <c r="K32" i="85"/>
  <c r="G32" i="85"/>
  <c r="K31" i="85"/>
  <c r="G31" i="85"/>
  <c r="D31" i="85"/>
  <c r="K30" i="85"/>
  <c r="G30" i="85"/>
  <c r="D30" i="85"/>
  <c r="K29" i="85"/>
  <c r="G29" i="85"/>
  <c r="K28" i="85"/>
  <c r="G28" i="85"/>
  <c r="D28" i="85"/>
  <c r="K27" i="85"/>
  <c r="G27" i="85"/>
  <c r="K26" i="85"/>
  <c r="G26" i="85"/>
  <c r="D26" i="85"/>
  <c r="K25" i="85"/>
  <c r="G25" i="85"/>
  <c r="K24" i="85"/>
  <c r="G24" i="85"/>
  <c r="K23" i="85"/>
  <c r="G23" i="85"/>
  <c r="D23" i="85"/>
  <c r="K22" i="85"/>
  <c r="K42" i="85" s="1"/>
  <c r="G22" i="85"/>
  <c r="D22" i="85"/>
  <c r="D42" i="85" s="1"/>
  <c r="K18" i="85"/>
  <c r="J18" i="85"/>
  <c r="C18" i="85"/>
  <c r="D16" i="85" s="1"/>
  <c r="K17" i="85"/>
  <c r="K16" i="85"/>
  <c r="K15" i="85"/>
  <c r="D15" i="85"/>
  <c r="K14" i="85"/>
  <c r="D14" i="85"/>
  <c r="K13" i="85"/>
  <c r="K12" i="85"/>
  <c r="D12" i="85"/>
  <c r="K11" i="85"/>
  <c r="K10" i="85"/>
  <c r="D10" i="85"/>
  <c r="K9" i="85"/>
  <c r="K8" i="85"/>
  <c r="K7" i="85"/>
  <c r="D7" i="85"/>
  <c r="K6" i="85"/>
  <c r="L6" i="85" s="1"/>
  <c r="D6" i="85"/>
  <c r="K5" i="85"/>
  <c r="L5" i="85" s="1"/>
  <c r="M4" i="85"/>
  <c r="G4" i="85" s="1"/>
  <c r="L4" i="85"/>
  <c r="K4" i="85"/>
  <c r="D4" i="85"/>
  <c r="D18" i="85" s="1"/>
  <c r="J42" i="84"/>
  <c r="K35" i="84" s="1"/>
  <c r="C42" i="84"/>
  <c r="G41" i="84"/>
  <c r="D41" i="84"/>
  <c r="G40" i="84"/>
  <c r="D40" i="84"/>
  <c r="G39" i="84"/>
  <c r="D39" i="84"/>
  <c r="G38" i="84"/>
  <c r="D38" i="84"/>
  <c r="G37" i="84"/>
  <c r="D37" i="84"/>
  <c r="K36" i="84"/>
  <c r="G36" i="84"/>
  <c r="D36" i="84"/>
  <c r="G35" i="84"/>
  <c r="D35" i="84"/>
  <c r="K34" i="84"/>
  <c r="G34" i="84"/>
  <c r="D34" i="84"/>
  <c r="G33" i="84"/>
  <c r="D33" i="84"/>
  <c r="G32" i="84"/>
  <c r="D32" i="84"/>
  <c r="K31" i="84"/>
  <c r="G31" i="84"/>
  <c r="D31" i="84"/>
  <c r="G30" i="84"/>
  <c r="D30" i="84"/>
  <c r="G29" i="84"/>
  <c r="D29" i="84"/>
  <c r="K28" i="84"/>
  <c r="G28" i="84"/>
  <c r="D28" i="84"/>
  <c r="G27" i="84"/>
  <c r="D27" i="84"/>
  <c r="K26" i="84"/>
  <c r="G26" i="84"/>
  <c r="D26" i="84"/>
  <c r="G25" i="84"/>
  <c r="D25" i="84"/>
  <c r="G24" i="84"/>
  <c r="D24" i="84"/>
  <c r="K23" i="84"/>
  <c r="G23" i="84"/>
  <c r="D23" i="84"/>
  <c r="G22" i="84"/>
  <c r="D22" i="84"/>
  <c r="D42" i="84" s="1"/>
  <c r="AA26" i="60"/>
  <c r="AA27" i="60"/>
  <c r="AA24" i="60"/>
  <c r="AA16" i="60"/>
  <c r="AA15" i="60"/>
  <c r="AA14" i="60"/>
  <c r="AA13" i="60"/>
  <c r="AA12" i="60"/>
  <c r="AA11" i="60"/>
  <c r="AA10" i="60"/>
  <c r="AA9" i="60"/>
  <c r="AA8" i="60"/>
  <c r="AA7" i="60"/>
  <c r="AA6" i="60"/>
  <c r="AA5" i="60"/>
  <c r="AA4" i="60"/>
  <c r="AA3" i="60"/>
  <c r="Z16" i="60"/>
  <c r="Z15" i="60"/>
  <c r="Z14" i="60"/>
  <c r="Z13" i="60"/>
  <c r="Z12" i="60"/>
  <c r="Z11" i="60"/>
  <c r="Z10" i="60"/>
  <c r="Z9" i="60"/>
  <c r="Z8" i="60"/>
  <c r="Z7" i="60"/>
  <c r="Z6" i="60"/>
  <c r="Z5" i="60"/>
  <c r="Z4" i="60"/>
  <c r="Z3" i="60"/>
  <c r="X16" i="60"/>
  <c r="X15" i="60"/>
  <c r="X14" i="60"/>
  <c r="X13" i="60"/>
  <c r="X12" i="60"/>
  <c r="X11" i="60"/>
  <c r="X10" i="60"/>
  <c r="X9" i="60"/>
  <c r="X8" i="60"/>
  <c r="X7" i="60"/>
  <c r="X6" i="60"/>
  <c r="X5" i="60"/>
  <c r="X4" i="60"/>
  <c r="X3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T3" i="60"/>
  <c r="S16" i="60"/>
  <c r="S15" i="60"/>
  <c r="S14" i="60"/>
  <c r="S13" i="60"/>
  <c r="S12" i="60"/>
  <c r="S11" i="60"/>
  <c r="S10" i="60"/>
  <c r="S9" i="60"/>
  <c r="S8" i="60"/>
  <c r="S7" i="60"/>
  <c r="S6" i="60"/>
  <c r="S5" i="60"/>
  <c r="S4" i="60"/>
  <c r="S3" i="60"/>
  <c r="Q16" i="60"/>
  <c r="Q15" i="60"/>
  <c r="Q14" i="60"/>
  <c r="Q13" i="60"/>
  <c r="Q12" i="60"/>
  <c r="Q11" i="60"/>
  <c r="Q10" i="60"/>
  <c r="Q9" i="60"/>
  <c r="Q8" i="60"/>
  <c r="Q7" i="60"/>
  <c r="Q6" i="60"/>
  <c r="Q5" i="60"/>
  <c r="Q4" i="60"/>
  <c r="Q3" i="60"/>
  <c r="P16" i="60"/>
  <c r="P15" i="60"/>
  <c r="P14" i="60"/>
  <c r="P13" i="60"/>
  <c r="P12" i="60"/>
  <c r="P11" i="60"/>
  <c r="P10" i="60"/>
  <c r="P9" i="60"/>
  <c r="P8" i="60"/>
  <c r="P7" i="60"/>
  <c r="P6" i="60"/>
  <c r="P5" i="60"/>
  <c r="P4" i="60"/>
  <c r="P3" i="60"/>
  <c r="K4" i="60"/>
  <c r="K5" i="60"/>
  <c r="K6" i="60"/>
  <c r="K7" i="60"/>
  <c r="K8" i="60"/>
  <c r="K9" i="60"/>
  <c r="K10" i="60"/>
  <c r="K11" i="60"/>
  <c r="K12" i="60"/>
  <c r="K13" i="60"/>
  <c r="K14" i="60"/>
  <c r="K15" i="60"/>
  <c r="K16" i="60"/>
  <c r="K3" i="60"/>
  <c r="O1" i="60"/>
  <c r="AA27" i="80"/>
  <c r="AA26" i="80"/>
  <c r="AA24" i="80"/>
  <c r="AD16" i="80"/>
  <c r="AD15" i="80"/>
  <c r="AD14" i="80"/>
  <c r="AD13" i="80"/>
  <c r="AD12" i="80"/>
  <c r="AD11" i="80"/>
  <c r="AD10" i="80"/>
  <c r="AD9" i="80"/>
  <c r="AD8" i="80"/>
  <c r="AD7" i="80"/>
  <c r="AD6" i="80"/>
  <c r="AD5" i="80"/>
  <c r="AD4" i="80"/>
  <c r="AD3" i="80"/>
  <c r="AA16" i="80"/>
  <c r="AA15" i="80"/>
  <c r="AA14" i="80"/>
  <c r="AA13" i="80"/>
  <c r="AA12" i="80"/>
  <c r="AA11" i="80"/>
  <c r="AA10" i="80"/>
  <c r="AA9" i="80"/>
  <c r="AA25" i="80" s="1"/>
  <c r="AA8" i="80"/>
  <c r="AA7" i="80"/>
  <c r="AA6" i="80"/>
  <c r="AA5" i="80"/>
  <c r="AA4" i="80"/>
  <c r="AA3" i="80"/>
  <c r="Z16" i="80"/>
  <c r="Z15" i="80"/>
  <c r="Z14" i="80"/>
  <c r="Z13" i="80"/>
  <c r="Z12" i="80"/>
  <c r="Z11" i="80"/>
  <c r="Z10" i="80"/>
  <c r="Z9" i="80"/>
  <c r="Z8" i="80"/>
  <c r="Z7" i="80"/>
  <c r="Z6" i="80"/>
  <c r="Z5" i="80"/>
  <c r="Z4" i="80"/>
  <c r="Z3" i="80"/>
  <c r="X16" i="80"/>
  <c r="X15" i="80"/>
  <c r="X14" i="80"/>
  <c r="X13" i="80"/>
  <c r="X12" i="80"/>
  <c r="X11" i="80"/>
  <c r="X10" i="80"/>
  <c r="X9" i="80"/>
  <c r="X8" i="80"/>
  <c r="X7" i="80"/>
  <c r="X6" i="80"/>
  <c r="X5" i="80"/>
  <c r="X4" i="80"/>
  <c r="X3" i="80"/>
  <c r="T16" i="80"/>
  <c r="T15" i="80"/>
  <c r="T14" i="80"/>
  <c r="T13" i="80"/>
  <c r="T12" i="80"/>
  <c r="T11" i="80"/>
  <c r="T10" i="80"/>
  <c r="T9" i="80"/>
  <c r="T8" i="80"/>
  <c r="T7" i="80"/>
  <c r="T6" i="80"/>
  <c r="T5" i="80"/>
  <c r="T4" i="80"/>
  <c r="T3" i="80"/>
  <c r="S16" i="80"/>
  <c r="S15" i="80"/>
  <c r="S14" i="80"/>
  <c r="S13" i="80"/>
  <c r="S12" i="80"/>
  <c r="S11" i="80"/>
  <c r="S10" i="80"/>
  <c r="S9" i="80"/>
  <c r="S8" i="80"/>
  <c r="S7" i="80"/>
  <c r="S6" i="80"/>
  <c r="S5" i="80"/>
  <c r="S4" i="80"/>
  <c r="S3" i="80"/>
  <c r="Q16" i="80"/>
  <c r="Q15" i="80"/>
  <c r="Q14" i="80"/>
  <c r="Q13" i="80"/>
  <c r="Q12" i="80"/>
  <c r="Q11" i="80"/>
  <c r="Q10" i="80"/>
  <c r="Q9" i="80"/>
  <c r="Q8" i="80"/>
  <c r="Q7" i="80"/>
  <c r="Q6" i="80"/>
  <c r="Q5" i="80"/>
  <c r="Q4" i="80"/>
  <c r="Q3" i="80"/>
  <c r="P16" i="80"/>
  <c r="P15" i="80"/>
  <c r="P14" i="80"/>
  <c r="P13" i="80"/>
  <c r="P12" i="80"/>
  <c r="P11" i="80"/>
  <c r="P10" i="80"/>
  <c r="P9" i="80"/>
  <c r="P8" i="80"/>
  <c r="P7" i="80"/>
  <c r="P6" i="80"/>
  <c r="P5" i="80"/>
  <c r="P4" i="80"/>
  <c r="P3" i="80"/>
  <c r="N18" i="80"/>
  <c r="K4" i="80"/>
  <c r="K5" i="80"/>
  <c r="K6" i="80"/>
  <c r="K7" i="80"/>
  <c r="K8" i="80"/>
  <c r="N8" i="80" s="1"/>
  <c r="K9" i="80"/>
  <c r="K10" i="80"/>
  <c r="K11" i="80"/>
  <c r="N11" i="80" s="1"/>
  <c r="K12" i="80"/>
  <c r="N12" i="80" s="1"/>
  <c r="K13" i="80"/>
  <c r="K14" i="80"/>
  <c r="K15" i="80"/>
  <c r="K16" i="80"/>
  <c r="N16" i="80" s="1"/>
  <c r="L18" i="80"/>
  <c r="M18" i="80"/>
  <c r="K3" i="80"/>
  <c r="N3" i="80" s="1"/>
  <c r="C4" i="80"/>
  <c r="I4" i="80" s="1"/>
  <c r="C5" i="80"/>
  <c r="I5" i="80" s="1"/>
  <c r="C6" i="80"/>
  <c r="C7" i="80"/>
  <c r="C8" i="80"/>
  <c r="I8" i="80" s="1"/>
  <c r="C9" i="80"/>
  <c r="C10" i="80"/>
  <c r="C11" i="80"/>
  <c r="C12" i="80"/>
  <c r="I12" i="80" s="1"/>
  <c r="C13" i="80"/>
  <c r="I13" i="80" s="1"/>
  <c r="C14" i="80"/>
  <c r="C15" i="80"/>
  <c r="C16" i="80"/>
  <c r="I16" i="80" s="1"/>
  <c r="C3" i="80"/>
  <c r="I3" i="80" s="1"/>
  <c r="AC24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S32" i="7"/>
  <c r="AB24" i="7"/>
  <c r="AE24" i="7"/>
  <c r="X25" i="7"/>
  <c r="Q25" i="7"/>
  <c r="M25" i="7"/>
  <c r="L25" i="7"/>
  <c r="K25" i="7"/>
  <c r="I25" i="7"/>
  <c r="H25" i="7"/>
  <c r="J25" i="7" s="1"/>
  <c r="Y25" i="7" s="1"/>
  <c r="Z25" i="7" s="1"/>
  <c r="G25" i="7"/>
  <c r="F25" i="7"/>
  <c r="E25" i="7"/>
  <c r="X24" i="7"/>
  <c r="Q24" i="7"/>
  <c r="M24" i="7"/>
  <c r="L24" i="7"/>
  <c r="K24" i="7"/>
  <c r="I24" i="7"/>
  <c r="H24" i="7"/>
  <c r="G24" i="7"/>
  <c r="F24" i="7"/>
  <c r="E24" i="7"/>
  <c r="J24" i="7"/>
  <c r="Y24" i="7" s="1"/>
  <c r="Z24" i="7" s="1"/>
  <c r="AD1" i="81"/>
  <c r="N9" i="81"/>
  <c r="N11" i="81"/>
  <c r="K18" i="81"/>
  <c r="K24" i="81" s="1"/>
  <c r="Z16" i="81"/>
  <c r="X16" i="81"/>
  <c r="T16" i="81"/>
  <c r="S16" i="81"/>
  <c r="Q16" i="81"/>
  <c r="P16" i="81"/>
  <c r="AK16" i="81" s="1"/>
  <c r="Z15" i="81"/>
  <c r="X15" i="81"/>
  <c r="T15" i="81"/>
  <c r="S15" i="81"/>
  <c r="Q15" i="81"/>
  <c r="P15" i="81"/>
  <c r="Z14" i="81"/>
  <c r="X14" i="81"/>
  <c r="T14" i="81"/>
  <c r="S14" i="81"/>
  <c r="Q14" i="81"/>
  <c r="P14" i="81"/>
  <c r="Z13" i="81"/>
  <c r="X13" i="81"/>
  <c r="T13" i="81"/>
  <c r="S13" i="81"/>
  <c r="Q13" i="81"/>
  <c r="P13" i="81"/>
  <c r="Z12" i="81"/>
  <c r="X12" i="81"/>
  <c r="T12" i="81"/>
  <c r="S12" i="81"/>
  <c r="Q12" i="81"/>
  <c r="P12" i="81"/>
  <c r="AK12" i="81" s="1"/>
  <c r="Z11" i="81"/>
  <c r="X11" i="81"/>
  <c r="T11" i="81"/>
  <c r="S11" i="81"/>
  <c r="Q11" i="81"/>
  <c r="P11" i="81"/>
  <c r="Z10" i="81"/>
  <c r="X10" i="81"/>
  <c r="T10" i="81"/>
  <c r="S10" i="81"/>
  <c r="Q10" i="81"/>
  <c r="P10" i="81"/>
  <c r="Z9" i="81"/>
  <c r="X9" i="81"/>
  <c r="T9" i="81"/>
  <c r="S9" i="81"/>
  <c r="Q9" i="81"/>
  <c r="P9" i="81"/>
  <c r="Z8" i="81"/>
  <c r="X8" i="81"/>
  <c r="T8" i="81"/>
  <c r="S8" i="81"/>
  <c r="Q8" i="81"/>
  <c r="P8" i="81"/>
  <c r="AK8" i="81" s="1"/>
  <c r="Z7" i="81"/>
  <c r="X7" i="81"/>
  <c r="T7" i="81"/>
  <c r="S7" i="81"/>
  <c r="Q7" i="81"/>
  <c r="P7" i="81"/>
  <c r="Z6" i="81"/>
  <c r="X6" i="81"/>
  <c r="T6" i="81"/>
  <c r="S6" i="81"/>
  <c r="Q6" i="81"/>
  <c r="P6" i="81"/>
  <c r="Z5" i="81"/>
  <c r="X5" i="81"/>
  <c r="T5" i="81"/>
  <c r="S5" i="81"/>
  <c r="Q5" i="81"/>
  <c r="P5" i="81"/>
  <c r="Z4" i="81"/>
  <c r="X4" i="81"/>
  <c r="T4" i="81"/>
  <c r="S4" i="81"/>
  <c r="Q4" i="81"/>
  <c r="P4" i="81"/>
  <c r="AK4" i="81" s="1"/>
  <c r="Z3" i="81"/>
  <c r="X3" i="81"/>
  <c r="T3" i="81"/>
  <c r="S3" i="81"/>
  <c r="Q3" i="81"/>
  <c r="P3" i="81"/>
  <c r="AA25" i="77"/>
  <c r="AD1" i="77"/>
  <c r="I9" i="81"/>
  <c r="I14" i="81"/>
  <c r="I3" i="81"/>
  <c r="AA27" i="82"/>
  <c r="AA26" i="82"/>
  <c r="AA24" i="82"/>
  <c r="J24" i="82"/>
  <c r="G24" i="82"/>
  <c r="F24" i="82"/>
  <c r="E24" i="82"/>
  <c r="D24" i="82"/>
  <c r="C24" i="82"/>
  <c r="AP22" i="82"/>
  <c r="AE22" i="82"/>
  <c r="AD22" i="82"/>
  <c r="AC22" i="82"/>
  <c r="AB22" i="82"/>
  <c r="Z22" i="82"/>
  <c r="Y22" i="82"/>
  <c r="X22" i="82"/>
  <c r="W22" i="82"/>
  <c r="V22" i="82"/>
  <c r="U22" i="82"/>
  <c r="T22" i="82"/>
  <c r="S22" i="82"/>
  <c r="R22" i="82"/>
  <c r="Q22" i="82"/>
  <c r="P22" i="82"/>
  <c r="K22" i="82"/>
  <c r="I22" i="82"/>
  <c r="C22" i="82"/>
  <c r="AN21" i="82"/>
  <c r="AM21" i="82"/>
  <c r="AL21" i="82"/>
  <c r="AK21" i="82"/>
  <c r="AJ21" i="82"/>
  <c r="AI21" i="82"/>
  <c r="AH21" i="82"/>
  <c r="AG21" i="82"/>
  <c r="AC18" i="82"/>
  <c r="AC24" i="82" s="1"/>
  <c r="AB18" i="82"/>
  <c r="Z18" i="82"/>
  <c r="Z24" i="82" s="1"/>
  <c r="C18" i="82"/>
  <c r="AH16" i="82"/>
  <c r="AA16" i="82"/>
  <c r="Z16" i="82"/>
  <c r="X16" i="82"/>
  <c r="U16" i="82"/>
  <c r="T16" i="82"/>
  <c r="S16" i="82"/>
  <c r="Q16" i="82"/>
  <c r="P16" i="82"/>
  <c r="AK16" i="82" s="1"/>
  <c r="K16" i="82"/>
  <c r="I16" i="82"/>
  <c r="AJ15" i="82"/>
  <c r="AH15" i="82"/>
  <c r="AA15" i="82"/>
  <c r="Z15" i="82"/>
  <c r="X15" i="82"/>
  <c r="T15" i="82"/>
  <c r="S15" i="82"/>
  <c r="U15" i="82" s="1"/>
  <c r="Q15" i="82"/>
  <c r="P15" i="82"/>
  <c r="AK15" i="82" s="1"/>
  <c r="K15" i="82"/>
  <c r="I15" i="82"/>
  <c r="AH14" i="82"/>
  <c r="AA14" i="82"/>
  <c r="Z14" i="82"/>
  <c r="X14" i="82"/>
  <c r="U14" i="82"/>
  <c r="T14" i="82"/>
  <c r="S14" i="82"/>
  <c r="Q14" i="82"/>
  <c r="P14" i="82"/>
  <c r="AK14" i="82" s="1"/>
  <c r="K14" i="82"/>
  <c r="I14" i="82"/>
  <c r="AJ13" i="82"/>
  <c r="AH13" i="82"/>
  <c r="AA13" i="82"/>
  <c r="Z13" i="82"/>
  <c r="X13" i="82"/>
  <c r="T13" i="82"/>
  <c r="S13" i="82"/>
  <c r="U13" i="82" s="1"/>
  <c r="Q13" i="82"/>
  <c r="P13" i="82"/>
  <c r="AK13" i="82" s="1"/>
  <c r="K13" i="82"/>
  <c r="I13" i="82"/>
  <c r="AH12" i="82"/>
  <c r="AA12" i="82"/>
  <c r="Z12" i="82"/>
  <c r="X12" i="82"/>
  <c r="U12" i="82"/>
  <c r="T12" i="82"/>
  <c r="S12" i="82"/>
  <c r="Q12" i="82"/>
  <c r="P12" i="82"/>
  <c r="AK12" i="82" s="1"/>
  <c r="K12" i="82"/>
  <c r="I12" i="82"/>
  <c r="AJ11" i="82"/>
  <c r="AH11" i="82"/>
  <c r="AA11" i="82"/>
  <c r="Z11" i="82"/>
  <c r="X11" i="82"/>
  <c r="T11" i="82"/>
  <c r="S11" i="82"/>
  <c r="U11" i="82" s="1"/>
  <c r="Q11" i="82"/>
  <c r="P11" i="82"/>
  <c r="AK11" i="82" s="1"/>
  <c r="K11" i="82"/>
  <c r="I11" i="82"/>
  <c r="AH10" i="82"/>
  <c r="AA10" i="82"/>
  <c r="Z10" i="82"/>
  <c r="X10" i="82"/>
  <c r="U10" i="82"/>
  <c r="T10" i="82"/>
  <c r="S10" i="82"/>
  <c r="Q10" i="82"/>
  <c r="P10" i="82"/>
  <c r="AK10" i="82" s="1"/>
  <c r="K10" i="82"/>
  <c r="I10" i="82"/>
  <c r="AJ9" i="82"/>
  <c r="AH9" i="82"/>
  <c r="AA9" i="82"/>
  <c r="Z9" i="82"/>
  <c r="X9" i="82"/>
  <c r="T9" i="82"/>
  <c r="S9" i="82"/>
  <c r="U9" i="82" s="1"/>
  <c r="Q9" i="82"/>
  <c r="P9" i="82"/>
  <c r="AK9" i="82" s="1"/>
  <c r="K9" i="82"/>
  <c r="I9" i="82"/>
  <c r="AH8" i="82"/>
  <c r="AA8" i="82"/>
  <c r="Z8" i="82"/>
  <c r="X8" i="82"/>
  <c r="U8" i="82"/>
  <c r="T8" i="82"/>
  <c r="S8" i="82"/>
  <c r="Q8" i="82"/>
  <c r="P8" i="82"/>
  <c r="AK8" i="82" s="1"/>
  <c r="K8" i="82"/>
  <c r="I8" i="82"/>
  <c r="AJ7" i="82"/>
  <c r="AH7" i="82"/>
  <c r="AA7" i="82"/>
  <c r="Z7" i="82"/>
  <c r="X7" i="82"/>
  <c r="T7" i="82"/>
  <c r="S7" i="82"/>
  <c r="U7" i="82" s="1"/>
  <c r="Q7" i="82"/>
  <c r="P7" i="82"/>
  <c r="AK7" i="82" s="1"/>
  <c r="K7" i="82"/>
  <c r="I7" i="82"/>
  <c r="AH6" i="82"/>
  <c r="AA6" i="82"/>
  <c r="Z6" i="82"/>
  <c r="X6" i="82"/>
  <c r="U6" i="82"/>
  <c r="T6" i="82"/>
  <c r="S6" i="82"/>
  <c r="Q6" i="82"/>
  <c r="P6" i="82"/>
  <c r="AK6" i="82" s="1"/>
  <c r="K6" i="82"/>
  <c r="I6" i="82"/>
  <c r="AJ5" i="82"/>
  <c r="AH5" i="82"/>
  <c r="AA5" i="82"/>
  <c r="Z5" i="82"/>
  <c r="X5" i="82"/>
  <c r="T5" i="82"/>
  <c r="S5" i="82"/>
  <c r="U5" i="82" s="1"/>
  <c r="Q5" i="82"/>
  <c r="P5" i="82"/>
  <c r="AK5" i="82" s="1"/>
  <c r="K5" i="82"/>
  <c r="I5" i="82"/>
  <c r="AH4" i="82"/>
  <c r="AA4" i="82"/>
  <c r="Z4" i="82"/>
  <c r="X4" i="82"/>
  <c r="U4" i="82"/>
  <c r="T4" i="82"/>
  <c r="S4" i="82"/>
  <c r="Q4" i="82"/>
  <c r="P4" i="82"/>
  <c r="AK4" i="82" s="1"/>
  <c r="K4" i="82"/>
  <c r="I4" i="82"/>
  <c r="AH3" i="82"/>
  <c r="AA3" i="82"/>
  <c r="AA25" i="82" s="1"/>
  <c r="Z3" i="82"/>
  <c r="X3" i="82"/>
  <c r="X18" i="82" s="1"/>
  <c r="X24" i="82" s="1"/>
  <c r="T3" i="82"/>
  <c r="T18" i="82" s="1"/>
  <c r="T24" i="82" s="1"/>
  <c r="S3" i="82"/>
  <c r="U3" i="82" s="1"/>
  <c r="Q3" i="82"/>
  <c r="Q18" i="82" s="1"/>
  <c r="Q24" i="82" s="1"/>
  <c r="P3" i="82"/>
  <c r="P18" i="82" s="1"/>
  <c r="P24" i="82" s="1"/>
  <c r="K3" i="82"/>
  <c r="K18" i="82" s="1"/>
  <c r="K24" i="82" s="1"/>
  <c r="I3" i="82"/>
  <c r="I18" i="82" s="1"/>
  <c r="I24" i="82" s="1"/>
  <c r="J24" i="81"/>
  <c r="G24" i="81"/>
  <c r="F24" i="81"/>
  <c r="E24" i="81"/>
  <c r="D24" i="81"/>
  <c r="AP22" i="81"/>
  <c r="AE22" i="81"/>
  <c r="AD22" i="81"/>
  <c r="AC22" i="81"/>
  <c r="AB22" i="81"/>
  <c r="Z22" i="81"/>
  <c r="Y22" i="81"/>
  <c r="X22" i="81"/>
  <c r="W22" i="81"/>
  <c r="V22" i="81"/>
  <c r="U22" i="81"/>
  <c r="T22" i="81"/>
  <c r="S22" i="81"/>
  <c r="R22" i="81"/>
  <c r="Q22" i="81"/>
  <c r="P22" i="81"/>
  <c r="K22" i="81"/>
  <c r="I22" i="81"/>
  <c r="C22" i="81"/>
  <c r="AN21" i="81"/>
  <c r="AM21" i="81"/>
  <c r="AL21" i="81"/>
  <c r="AK21" i="81"/>
  <c r="AJ21" i="81"/>
  <c r="AI21" i="81"/>
  <c r="AH21" i="81"/>
  <c r="AG21" i="81"/>
  <c r="AC18" i="81"/>
  <c r="AC24" i="81" s="1"/>
  <c r="AB18" i="81"/>
  <c r="AH16" i="81"/>
  <c r="N16" i="81"/>
  <c r="I16" i="81"/>
  <c r="AH15" i="81"/>
  <c r="AK15" i="81"/>
  <c r="N15" i="81"/>
  <c r="I15" i="81"/>
  <c r="AH14" i="81"/>
  <c r="AK14" i="81"/>
  <c r="N14" i="81"/>
  <c r="AH13" i="81"/>
  <c r="N13" i="81"/>
  <c r="I13" i="81"/>
  <c r="AH12" i="81"/>
  <c r="N12" i="81"/>
  <c r="I12" i="81"/>
  <c r="AH11" i="81"/>
  <c r="AK11" i="81"/>
  <c r="I11" i="81"/>
  <c r="AH10" i="81"/>
  <c r="AK10" i="81"/>
  <c r="N10" i="81"/>
  <c r="I10" i="81"/>
  <c r="AH9" i="81"/>
  <c r="AH8" i="81"/>
  <c r="N8" i="81"/>
  <c r="I8" i="81"/>
  <c r="AH7" i="81"/>
  <c r="AK7" i="81"/>
  <c r="N7" i="81"/>
  <c r="I7" i="81"/>
  <c r="AH6" i="81"/>
  <c r="AK6" i="81"/>
  <c r="N6" i="81"/>
  <c r="I6" i="81"/>
  <c r="AH5" i="81"/>
  <c r="N5" i="81"/>
  <c r="I5" i="81"/>
  <c r="AH4" i="81"/>
  <c r="N4" i="81"/>
  <c r="I4" i="81"/>
  <c r="AH3" i="81"/>
  <c r="J24" i="80"/>
  <c r="G24" i="80"/>
  <c r="F24" i="80"/>
  <c r="E24" i="80"/>
  <c r="D24" i="80"/>
  <c r="AP22" i="80"/>
  <c r="AE22" i="80"/>
  <c r="AD22" i="80"/>
  <c r="AC22" i="80"/>
  <c r="AB22" i="80"/>
  <c r="Z22" i="80"/>
  <c r="X22" i="80"/>
  <c r="W22" i="80"/>
  <c r="V22" i="80"/>
  <c r="U22" i="80"/>
  <c r="Y22" i="80" s="1"/>
  <c r="T22" i="80"/>
  <c r="S22" i="80"/>
  <c r="R22" i="80"/>
  <c r="Q22" i="80"/>
  <c r="P22" i="80"/>
  <c r="K22" i="80"/>
  <c r="I22" i="80"/>
  <c r="C22" i="80"/>
  <c r="AN21" i="80"/>
  <c r="AM21" i="80"/>
  <c r="AL21" i="80"/>
  <c r="AK21" i="80"/>
  <c r="AJ21" i="80"/>
  <c r="AI21" i="80"/>
  <c r="AH21" i="80"/>
  <c r="AG21" i="80"/>
  <c r="AC18" i="80"/>
  <c r="AC24" i="80" s="1"/>
  <c r="AB18" i="80"/>
  <c r="AH16" i="80"/>
  <c r="AK16" i="80"/>
  <c r="AH15" i="80"/>
  <c r="AK15" i="80"/>
  <c r="N15" i="80"/>
  <c r="I15" i="80"/>
  <c r="AH14" i="80"/>
  <c r="N14" i="80"/>
  <c r="I14" i="80"/>
  <c r="AH13" i="80"/>
  <c r="AK13" i="80"/>
  <c r="N13" i="80"/>
  <c r="AH12" i="80"/>
  <c r="AK12" i="80"/>
  <c r="AH11" i="80"/>
  <c r="AK11" i="80"/>
  <c r="I11" i="80"/>
  <c r="AH10" i="80"/>
  <c r="N10" i="80"/>
  <c r="I10" i="80"/>
  <c r="AH9" i="80"/>
  <c r="N9" i="80"/>
  <c r="I9" i="80"/>
  <c r="AH8" i="80"/>
  <c r="AK8" i="80"/>
  <c r="AH7" i="80"/>
  <c r="AK7" i="80"/>
  <c r="N7" i="80"/>
  <c r="I7" i="80"/>
  <c r="AH6" i="80"/>
  <c r="N6" i="80"/>
  <c r="I6" i="80"/>
  <c r="AH5" i="80"/>
  <c r="AK5" i="80"/>
  <c r="N5" i="80"/>
  <c r="AH4" i="80"/>
  <c r="AK4" i="80"/>
  <c r="N4" i="80"/>
  <c r="AH3" i="80"/>
  <c r="AH17" i="80" s="1"/>
  <c r="D10" i="84" l="1"/>
  <c r="J18" i="84"/>
  <c r="K11" i="84" s="1"/>
  <c r="K4" i="84"/>
  <c r="K12" i="84"/>
  <c r="D4" i="84"/>
  <c r="D18" i="84" s="1"/>
  <c r="D7" i="84"/>
  <c r="D14" i="84"/>
  <c r="D8" i="84"/>
  <c r="D15" i="84"/>
  <c r="D9" i="84"/>
  <c r="D16" i="84"/>
  <c r="E4" i="84"/>
  <c r="F4" i="84" s="1"/>
  <c r="D11" i="84"/>
  <c r="D12" i="84"/>
  <c r="D5" i="84"/>
  <c r="D6" i="84"/>
  <c r="D13" i="84"/>
  <c r="M6" i="85"/>
  <c r="G6" i="85" s="1"/>
  <c r="L7" i="85"/>
  <c r="M7" i="85" s="1"/>
  <c r="G7" i="85" s="1"/>
  <c r="L13" i="85"/>
  <c r="M13" i="85" s="1"/>
  <c r="G13" i="85" s="1"/>
  <c r="L8" i="85"/>
  <c r="L12" i="85"/>
  <c r="M12" i="85" s="1"/>
  <c r="G12" i="85" s="1"/>
  <c r="M5" i="85"/>
  <c r="G5" i="85" s="1"/>
  <c r="D5" i="85"/>
  <c r="D13" i="85"/>
  <c r="E22" i="85"/>
  <c r="D29" i="85"/>
  <c r="D37" i="85"/>
  <c r="E4" i="85"/>
  <c r="F4" i="85" s="1"/>
  <c r="D11" i="85"/>
  <c r="D27" i="85"/>
  <c r="D35" i="85"/>
  <c r="D9" i="85"/>
  <c r="D17" i="85"/>
  <c r="L22" i="85"/>
  <c r="D25" i="85"/>
  <c r="D33" i="85"/>
  <c r="D41" i="85"/>
  <c r="D8" i="85"/>
  <c r="D24" i="85"/>
  <c r="D32" i="85"/>
  <c r="K9" i="84"/>
  <c r="K17" i="84"/>
  <c r="E22" i="84"/>
  <c r="K25" i="84"/>
  <c r="K33" i="84"/>
  <c r="K41" i="84"/>
  <c r="K10" i="84"/>
  <c r="K8" i="84"/>
  <c r="K16" i="84"/>
  <c r="K24" i="84"/>
  <c r="K32" i="84"/>
  <c r="K40" i="84"/>
  <c r="K7" i="84"/>
  <c r="K6" i="84"/>
  <c r="K14" i="84"/>
  <c r="K22" i="84"/>
  <c r="K30" i="84"/>
  <c r="K38" i="84"/>
  <c r="K15" i="84"/>
  <c r="K39" i="84"/>
  <c r="K5" i="84"/>
  <c r="K13" i="84"/>
  <c r="K29" i="84"/>
  <c r="K37" i="84"/>
  <c r="L4" i="84"/>
  <c r="M4" i="84" s="1"/>
  <c r="K27" i="84"/>
  <c r="AA28" i="80"/>
  <c r="K18" i="80"/>
  <c r="K24" i="80" s="1"/>
  <c r="I18" i="80"/>
  <c r="I24" i="80" s="1"/>
  <c r="C18" i="80"/>
  <c r="C24" i="80" s="1"/>
  <c r="AD24" i="7"/>
  <c r="D25" i="7"/>
  <c r="D24" i="7"/>
  <c r="AA25" i="81"/>
  <c r="AA28" i="81" s="1"/>
  <c r="N3" i="81"/>
  <c r="I18" i="81"/>
  <c r="I24" i="81" s="1"/>
  <c r="C18" i="81"/>
  <c r="C24" i="81" s="1"/>
  <c r="R6" i="81"/>
  <c r="AG6" i="81" s="1"/>
  <c r="AM6" i="81" s="1"/>
  <c r="U14" i="81"/>
  <c r="Y14" i="81" s="1"/>
  <c r="R4" i="81"/>
  <c r="AI4" i="81" s="1"/>
  <c r="R12" i="81"/>
  <c r="AI12" i="81" s="1"/>
  <c r="U15" i="80"/>
  <c r="Y15" i="80" s="1"/>
  <c r="U13" i="81"/>
  <c r="Y13" i="81" s="1"/>
  <c r="Y5" i="82"/>
  <c r="Y13" i="82"/>
  <c r="Y11" i="82"/>
  <c r="U18" i="82"/>
  <c r="Y3" i="82"/>
  <c r="Y9" i="82"/>
  <c r="AA28" i="82"/>
  <c r="Y7" i="82"/>
  <c r="Y15" i="82"/>
  <c r="AK24" i="82"/>
  <c r="AJ3" i="82"/>
  <c r="R5" i="82"/>
  <c r="R7" i="82"/>
  <c r="R9" i="82"/>
  <c r="R11" i="82"/>
  <c r="R13" i="82"/>
  <c r="R15" i="82"/>
  <c r="S18" i="82"/>
  <c r="S24" i="82" s="1"/>
  <c r="AA18" i="82"/>
  <c r="R3" i="82"/>
  <c r="AK3" i="82"/>
  <c r="AK17" i="82" s="1"/>
  <c r="Y4" i="82"/>
  <c r="AJ4" i="82"/>
  <c r="Y6" i="82"/>
  <c r="AJ6" i="82"/>
  <c r="Y8" i="82"/>
  <c r="AJ8" i="82"/>
  <c r="Y10" i="82"/>
  <c r="AJ10" i="82"/>
  <c r="Y12" i="82"/>
  <c r="AJ12" i="82"/>
  <c r="Y14" i="82"/>
  <c r="AJ14" i="82"/>
  <c r="Y16" i="82"/>
  <c r="AJ16" i="82"/>
  <c r="AH17" i="82"/>
  <c r="U5" i="80"/>
  <c r="Y5" i="80" s="1"/>
  <c r="R4" i="82"/>
  <c r="R6" i="82"/>
  <c r="R8" i="82"/>
  <c r="R10" i="82"/>
  <c r="R12" i="82"/>
  <c r="R14" i="82"/>
  <c r="R16" i="82"/>
  <c r="U12" i="81"/>
  <c r="Y12" i="81" s="1"/>
  <c r="U15" i="81"/>
  <c r="Y15" i="81" s="1"/>
  <c r="R16" i="81"/>
  <c r="AI16" i="81" s="1"/>
  <c r="AJ3" i="81"/>
  <c r="U7" i="80"/>
  <c r="Y7" i="80" s="1"/>
  <c r="U8" i="81"/>
  <c r="Y8" i="81" s="1"/>
  <c r="U11" i="80"/>
  <c r="Y11" i="80" s="1"/>
  <c r="Q18" i="81"/>
  <c r="Q24" i="81" s="1"/>
  <c r="U7" i="81"/>
  <c r="Y7" i="81" s="1"/>
  <c r="R8" i="81"/>
  <c r="AI8" i="81" s="1"/>
  <c r="R9" i="81"/>
  <c r="W9" i="81" s="1"/>
  <c r="S18" i="81"/>
  <c r="S24" i="81" s="1"/>
  <c r="R14" i="81"/>
  <c r="AI14" i="81" s="1"/>
  <c r="T18" i="81"/>
  <c r="T24" i="81" s="1"/>
  <c r="AJ5" i="81"/>
  <c r="X18" i="81"/>
  <c r="X24" i="81" s="1"/>
  <c r="U4" i="81"/>
  <c r="Y4" i="81" s="1"/>
  <c r="U9" i="81"/>
  <c r="Y9" i="81" s="1"/>
  <c r="R10" i="81"/>
  <c r="AI10" i="81" s="1"/>
  <c r="Z18" i="81"/>
  <c r="Z24" i="81" s="1"/>
  <c r="U10" i="81"/>
  <c r="Y10" i="81" s="1"/>
  <c r="U9" i="80"/>
  <c r="Y9" i="80" s="1"/>
  <c r="U5" i="81"/>
  <c r="Y5" i="81" s="1"/>
  <c r="U16" i="81"/>
  <c r="Y16" i="81" s="1"/>
  <c r="U6" i="81"/>
  <c r="Y6" i="81" s="1"/>
  <c r="U11" i="81"/>
  <c r="Y11" i="81" s="1"/>
  <c r="R13" i="81"/>
  <c r="O13" i="81" s="1"/>
  <c r="AJ8" i="81"/>
  <c r="R11" i="81"/>
  <c r="AJ16" i="81"/>
  <c r="AH17" i="81"/>
  <c r="AK3" i="81"/>
  <c r="AJ4" i="81"/>
  <c r="R7" i="81"/>
  <c r="AJ12" i="81"/>
  <c r="R15" i="81"/>
  <c r="R3" i="81"/>
  <c r="AJ13" i="81"/>
  <c r="P18" i="81"/>
  <c r="AK5" i="81"/>
  <c r="AK9" i="81"/>
  <c r="AK13" i="81"/>
  <c r="Z18" i="80"/>
  <c r="Z24" i="80" s="1"/>
  <c r="AJ9" i="81"/>
  <c r="U3" i="81"/>
  <c r="R5" i="81"/>
  <c r="AJ6" i="81"/>
  <c r="AJ10" i="81"/>
  <c r="AJ14" i="81"/>
  <c r="AJ3" i="80"/>
  <c r="AJ7" i="81"/>
  <c r="AJ11" i="81"/>
  <c r="AJ15" i="81"/>
  <c r="U13" i="80"/>
  <c r="Y13" i="80" s="1"/>
  <c r="X18" i="80"/>
  <c r="X24" i="80" s="1"/>
  <c r="U6" i="80"/>
  <c r="Y6" i="80" s="1"/>
  <c r="R7" i="80"/>
  <c r="W7" i="80" s="1"/>
  <c r="U10" i="80"/>
  <c r="Y10" i="80" s="1"/>
  <c r="R11" i="80"/>
  <c r="O11" i="80" s="1"/>
  <c r="U14" i="80"/>
  <c r="Y14" i="80" s="1"/>
  <c r="R15" i="80"/>
  <c r="Q18" i="80"/>
  <c r="Q24" i="80" s="1"/>
  <c r="S18" i="80"/>
  <c r="S24" i="80" s="1"/>
  <c r="T18" i="80"/>
  <c r="T24" i="80" s="1"/>
  <c r="AK3" i="80"/>
  <c r="R4" i="80"/>
  <c r="AI4" i="80" s="1"/>
  <c r="R8" i="80"/>
  <c r="AI8" i="80" s="1"/>
  <c r="AJ9" i="80"/>
  <c r="R12" i="80"/>
  <c r="AI12" i="80" s="1"/>
  <c r="R16" i="80"/>
  <c r="AI16" i="80" s="1"/>
  <c r="U4" i="80"/>
  <c r="Y4" i="80" s="1"/>
  <c r="R6" i="80"/>
  <c r="AI6" i="80" s="1"/>
  <c r="U8" i="80"/>
  <c r="Y8" i="80" s="1"/>
  <c r="R10" i="80"/>
  <c r="AI10" i="80" s="1"/>
  <c r="U12" i="80"/>
  <c r="Y12" i="80" s="1"/>
  <c r="R14" i="80"/>
  <c r="O14" i="80" s="1"/>
  <c r="U16" i="80"/>
  <c r="Y16" i="80" s="1"/>
  <c r="AJ5" i="80"/>
  <c r="AJ13" i="80"/>
  <c r="AJ8" i="80"/>
  <c r="AJ12" i="80"/>
  <c r="AJ16" i="80"/>
  <c r="AK9" i="80"/>
  <c r="AJ4" i="80"/>
  <c r="R3" i="80"/>
  <c r="P18" i="80"/>
  <c r="U3" i="80"/>
  <c r="AJ6" i="80"/>
  <c r="AJ10" i="80"/>
  <c r="R13" i="80"/>
  <c r="AJ14" i="80"/>
  <c r="R5" i="80"/>
  <c r="R9" i="80"/>
  <c r="AK6" i="80"/>
  <c r="AK10" i="80"/>
  <c r="AK14" i="80"/>
  <c r="AJ7" i="80"/>
  <c r="AJ11" i="80"/>
  <c r="AJ15" i="80"/>
  <c r="J10" i="76"/>
  <c r="J11" i="76"/>
  <c r="J15" i="76"/>
  <c r="J7" i="76"/>
  <c r="J4" i="76"/>
  <c r="J12" i="76"/>
  <c r="J13" i="76"/>
  <c r="J14" i="76"/>
  <c r="J6" i="76"/>
  <c r="J8" i="76"/>
  <c r="J16" i="76"/>
  <c r="J17" i="76"/>
  <c r="J5" i="76"/>
  <c r="J9" i="76"/>
  <c r="C17" i="76"/>
  <c r="C15" i="76"/>
  <c r="C13" i="76"/>
  <c r="C6" i="76"/>
  <c r="C4" i="76"/>
  <c r="C9" i="76"/>
  <c r="C8" i="76"/>
  <c r="C14" i="76"/>
  <c r="C7" i="76"/>
  <c r="C10" i="76"/>
  <c r="C12" i="76"/>
  <c r="C16" i="76"/>
  <c r="C5" i="76"/>
  <c r="C11" i="76"/>
  <c r="AD1" i="75"/>
  <c r="K18" i="84" l="1"/>
  <c r="E5" i="84"/>
  <c r="L14" i="85"/>
  <c r="E5" i="85"/>
  <c r="F22" i="85"/>
  <c r="E23" i="85"/>
  <c r="F23" i="85" s="1"/>
  <c r="M22" i="85"/>
  <c r="L23" i="85"/>
  <c r="L9" i="85"/>
  <c r="M8" i="85"/>
  <c r="G8" i="85" s="1"/>
  <c r="K42" i="84"/>
  <c r="L22" i="84"/>
  <c r="L5" i="84"/>
  <c r="F22" i="84"/>
  <c r="E23" i="84"/>
  <c r="AG4" i="81"/>
  <c r="W6" i="81"/>
  <c r="AI6" i="81"/>
  <c r="O6" i="81"/>
  <c r="O4" i="81"/>
  <c r="W4" i="81"/>
  <c r="W14" i="81"/>
  <c r="O14" i="81"/>
  <c r="AG14" i="81"/>
  <c r="AG12" i="81"/>
  <c r="W12" i="81"/>
  <c r="O12" i="81"/>
  <c r="W13" i="81"/>
  <c r="AI13" i="81"/>
  <c r="AG12" i="80"/>
  <c r="O16" i="81"/>
  <c r="AG16" i="81"/>
  <c r="O10" i="81"/>
  <c r="W16" i="81"/>
  <c r="W10" i="81"/>
  <c r="AI10" i="82"/>
  <c r="W10" i="82"/>
  <c r="O10" i="82"/>
  <c r="AG10" i="82"/>
  <c r="N10" i="82"/>
  <c r="AI8" i="82"/>
  <c r="W8" i="82"/>
  <c r="O8" i="82"/>
  <c r="AG8" i="82"/>
  <c r="N8" i="82"/>
  <c r="W8" i="81"/>
  <c r="AI6" i="82"/>
  <c r="W6" i="82"/>
  <c r="O6" i="82"/>
  <c r="AG6" i="82"/>
  <c r="N6" i="82"/>
  <c r="AI11" i="82"/>
  <c r="W11" i="82"/>
  <c r="O11" i="82"/>
  <c r="AG11" i="82"/>
  <c r="N11" i="82"/>
  <c r="AJ17" i="82"/>
  <c r="O8" i="81"/>
  <c r="AG8" i="81"/>
  <c r="AI4" i="82"/>
  <c r="W4" i="82"/>
  <c r="O4" i="82"/>
  <c r="AG4" i="82"/>
  <c r="N4" i="82"/>
  <c r="U24" i="82"/>
  <c r="Y18" i="82"/>
  <c r="W3" i="82"/>
  <c r="O3" i="82"/>
  <c r="AG3" i="82"/>
  <c r="N3" i="82"/>
  <c r="R18" i="82"/>
  <c r="R24" i="82" s="1"/>
  <c r="AI3" i="82"/>
  <c r="AI9" i="82"/>
  <c r="W9" i="82"/>
  <c r="O9" i="82"/>
  <c r="AG9" i="82"/>
  <c r="N9" i="82"/>
  <c r="AI16" i="82"/>
  <c r="W16" i="82"/>
  <c r="O16" i="82"/>
  <c r="AG16" i="82"/>
  <c r="N16" i="82"/>
  <c r="AI5" i="82"/>
  <c r="W5" i="82"/>
  <c r="O5" i="82"/>
  <c r="AG5" i="82"/>
  <c r="N5" i="82"/>
  <c r="AI14" i="82"/>
  <c r="W14" i="82"/>
  <c r="O14" i="82"/>
  <c r="AG14" i="82"/>
  <c r="N14" i="82"/>
  <c r="AI15" i="82"/>
  <c r="W15" i="82"/>
  <c r="O15" i="82"/>
  <c r="AG15" i="82"/>
  <c r="N15" i="82"/>
  <c r="AI7" i="82"/>
  <c r="W7" i="82"/>
  <c r="O7" i="82"/>
  <c r="AG7" i="82"/>
  <c r="N7" i="82"/>
  <c r="AI13" i="82"/>
  <c r="W13" i="82"/>
  <c r="O13" i="82"/>
  <c r="AG13" i="82"/>
  <c r="N13" i="82"/>
  <c r="AI12" i="82"/>
  <c r="W12" i="82"/>
  <c r="O12" i="82"/>
  <c r="AG12" i="82"/>
  <c r="N12" i="82"/>
  <c r="O16" i="80"/>
  <c r="AG8" i="80"/>
  <c r="AJ17" i="81"/>
  <c r="AI9" i="81"/>
  <c r="O9" i="81"/>
  <c r="AG13" i="81"/>
  <c r="AG9" i="81"/>
  <c r="O7" i="80"/>
  <c r="AG10" i="81"/>
  <c r="AJ17" i="80"/>
  <c r="W4" i="80"/>
  <c r="AG14" i="80"/>
  <c r="O4" i="80"/>
  <c r="O10" i="80"/>
  <c r="AG10" i="80"/>
  <c r="W10" i="80"/>
  <c r="AI3" i="81"/>
  <c r="W3" i="81"/>
  <c r="O3" i="81"/>
  <c r="R18" i="81"/>
  <c r="R24" i="81" s="1"/>
  <c r="AG3" i="81"/>
  <c r="W6" i="80"/>
  <c r="AK17" i="81"/>
  <c r="AG5" i="81"/>
  <c r="AI5" i="81"/>
  <c r="W5" i="81"/>
  <c r="O5" i="81"/>
  <c r="P24" i="81"/>
  <c r="AK24" i="81" s="1"/>
  <c r="AI7" i="81"/>
  <c r="W7" i="81"/>
  <c r="O7" i="81"/>
  <c r="AG7" i="81"/>
  <c r="AM7" i="81" s="1"/>
  <c r="AI14" i="80"/>
  <c r="AK17" i="80"/>
  <c r="AG6" i="80"/>
  <c r="AM6" i="80" s="1"/>
  <c r="AG16" i="80"/>
  <c r="W16" i="80"/>
  <c r="AG4" i="80"/>
  <c r="O6" i="80"/>
  <c r="U18" i="81"/>
  <c r="Y3" i="81"/>
  <c r="AI15" i="81"/>
  <c r="W15" i="81"/>
  <c r="O15" i="81"/>
  <c r="AG15" i="81"/>
  <c r="AI11" i="81"/>
  <c r="W11" i="81"/>
  <c r="O11" i="81"/>
  <c r="AG11" i="81"/>
  <c r="AI15" i="80"/>
  <c r="AG15" i="80"/>
  <c r="W12" i="80"/>
  <c r="AI11" i="80"/>
  <c r="AG11" i="80"/>
  <c r="W8" i="80"/>
  <c r="W15" i="80"/>
  <c r="W14" i="80"/>
  <c r="O12" i="80"/>
  <c r="O8" i="80"/>
  <c r="O15" i="80"/>
  <c r="AI7" i="80"/>
  <c r="AG7" i="80"/>
  <c r="AM7" i="80" s="1"/>
  <c r="W11" i="80"/>
  <c r="U18" i="80"/>
  <c r="Y3" i="80"/>
  <c r="P24" i="80"/>
  <c r="AK24" i="80" s="1"/>
  <c r="AG5" i="80"/>
  <c r="AI5" i="80"/>
  <c r="W5" i="80"/>
  <c r="O5" i="80"/>
  <c r="AI3" i="80"/>
  <c r="W3" i="80"/>
  <c r="O3" i="80"/>
  <c r="R18" i="80"/>
  <c r="R24" i="80" s="1"/>
  <c r="AG3" i="80"/>
  <c r="AG9" i="80"/>
  <c r="AI9" i="80"/>
  <c r="W9" i="80"/>
  <c r="O9" i="80"/>
  <c r="AG13" i="80"/>
  <c r="AI13" i="80"/>
  <c r="W13" i="80"/>
  <c r="O13" i="80"/>
  <c r="Q23" i="7"/>
  <c r="Z16" i="77"/>
  <c r="X16" i="77"/>
  <c r="T16" i="77"/>
  <c r="S16" i="77"/>
  <c r="Q16" i="77"/>
  <c r="P16" i="77"/>
  <c r="AK16" i="77" s="1"/>
  <c r="Z15" i="77"/>
  <c r="X15" i="77"/>
  <c r="T15" i="77"/>
  <c r="S15" i="77"/>
  <c r="Q15" i="77"/>
  <c r="P15" i="77"/>
  <c r="AK15" i="77" s="1"/>
  <c r="Z14" i="77"/>
  <c r="X14" i="77"/>
  <c r="T14" i="77"/>
  <c r="S14" i="77"/>
  <c r="Q14" i="77"/>
  <c r="P14" i="77"/>
  <c r="Z13" i="77"/>
  <c r="X13" i="77"/>
  <c r="T13" i="77"/>
  <c r="S13" i="77"/>
  <c r="Q13" i="77"/>
  <c r="P13" i="77"/>
  <c r="AK13" i="77" s="1"/>
  <c r="Z12" i="77"/>
  <c r="X12" i="77"/>
  <c r="T12" i="77"/>
  <c r="S12" i="77"/>
  <c r="Q12" i="77"/>
  <c r="P12" i="77"/>
  <c r="Z11" i="77"/>
  <c r="X11" i="77"/>
  <c r="T11" i="77"/>
  <c r="S11" i="77"/>
  <c r="Q11" i="77"/>
  <c r="P11" i="77"/>
  <c r="AK11" i="77" s="1"/>
  <c r="Z10" i="77"/>
  <c r="X10" i="77"/>
  <c r="T10" i="77"/>
  <c r="S10" i="77"/>
  <c r="Q10" i="77"/>
  <c r="P10" i="77"/>
  <c r="Z9" i="77"/>
  <c r="X9" i="77"/>
  <c r="T9" i="77"/>
  <c r="S9" i="77"/>
  <c r="Q9" i="77"/>
  <c r="P9" i="77"/>
  <c r="AK9" i="77" s="1"/>
  <c r="Z8" i="77"/>
  <c r="X8" i="77"/>
  <c r="T8" i="77"/>
  <c r="S8" i="77"/>
  <c r="Q8" i="77"/>
  <c r="P8" i="77"/>
  <c r="Z7" i="77"/>
  <c r="X7" i="77"/>
  <c r="T7" i="77"/>
  <c r="S7" i="77"/>
  <c r="Q7" i="77"/>
  <c r="P7" i="77"/>
  <c r="AK7" i="77" s="1"/>
  <c r="Z6" i="77"/>
  <c r="X6" i="77"/>
  <c r="T6" i="77"/>
  <c r="S6" i="77"/>
  <c r="Q6" i="77"/>
  <c r="P6" i="77"/>
  <c r="Z5" i="77"/>
  <c r="X5" i="77"/>
  <c r="T5" i="77"/>
  <c r="S5" i="77"/>
  <c r="Q5" i="77"/>
  <c r="P5" i="77"/>
  <c r="AK5" i="77" s="1"/>
  <c r="Z4" i="77"/>
  <c r="X4" i="77"/>
  <c r="T4" i="77"/>
  <c r="S4" i="77"/>
  <c r="Q4" i="77"/>
  <c r="P4" i="77"/>
  <c r="AK4" i="77" s="1"/>
  <c r="Z3" i="77"/>
  <c r="X3" i="77"/>
  <c r="T3" i="77"/>
  <c r="S3" i="77"/>
  <c r="Q3" i="77"/>
  <c r="P3" i="77"/>
  <c r="AK3" i="77" s="1"/>
  <c r="P3" i="75"/>
  <c r="J42" i="79"/>
  <c r="C42" i="79"/>
  <c r="K41" i="79"/>
  <c r="G41" i="79"/>
  <c r="D41" i="79"/>
  <c r="K40" i="79"/>
  <c r="G40" i="79"/>
  <c r="D40" i="79"/>
  <c r="K39" i="79"/>
  <c r="G39" i="79"/>
  <c r="D39" i="79"/>
  <c r="K38" i="79"/>
  <c r="G38" i="79"/>
  <c r="D38" i="79"/>
  <c r="K37" i="79"/>
  <c r="G37" i="79"/>
  <c r="D37" i="79"/>
  <c r="K36" i="79"/>
  <c r="G36" i="79"/>
  <c r="D36" i="79"/>
  <c r="K35" i="79"/>
  <c r="G35" i="79"/>
  <c r="D35" i="79"/>
  <c r="K34" i="79"/>
  <c r="G34" i="79"/>
  <c r="D34" i="79"/>
  <c r="K33" i="79"/>
  <c r="G33" i="79"/>
  <c r="D33" i="79"/>
  <c r="K32" i="79"/>
  <c r="G32" i="79"/>
  <c r="D32" i="79"/>
  <c r="K31" i="79"/>
  <c r="G31" i="79"/>
  <c r="D31" i="79"/>
  <c r="K30" i="79"/>
  <c r="G30" i="79"/>
  <c r="D30" i="79"/>
  <c r="K29" i="79"/>
  <c r="G29" i="79"/>
  <c r="D29" i="79"/>
  <c r="K28" i="79"/>
  <c r="G28" i="79"/>
  <c r="D28" i="79"/>
  <c r="K27" i="79"/>
  <c r="G27" i="79"/>
  <c r="D27" i="79"/>
  <c r="K26" i="79"/>
  <c r="G26" i="79"/>
  <c r="D26" i="79"/>
  <c r="K25" i="79"/>
  <c r="G25" i="79"/>
  <c r="D25" i="79"/>
  <c r="K24" i="79"/>
  <c r="G24" i="79"/>
  <c r="D24" i="79"/>
  <c r="K23" i="79"/>
  <c r="G23" i="79"/>
  <c r="D23" i="79"/>
  <c r="K22" i="79"/>
  <c r="K42" i="79" s="1"/>
  <c r="G22" i="79"/>
  <c r="E22" i="79"/>
  <c r="F22" i="79" s="1"/>
  <c r="D22" i="79"/>
  <c r="D42" i="79" s="1"/>
  <c r="J18" i="79"/>
  <c r="K10" i="79" s="1"/>
  <c r="C18" i="79"/>
  <c r="D15" i="79" s="1"/>
  <c r="AA28" i="77"/>
  <c r="AC24" i="77"/>
  <c r="J24" i="77"/>
  <c r="G24" i="77"/>
  <c r="F24" i="77"/>
  <c r="E24" i="77"/>
  <c r="D24" i="77"/>
  <c r="AP22" i="77"/>
  <c r="AE22" i="77"/>
  <c r="AD22" i="77"/>
  <c r="AC22" i="77"/>
  <c r="AB22" i="77"/>
  <c r="Z22" i="77"/>
  <c r="X22" i="77"/>
  <c r="W22" i="77"/>
  <c r="V22" i="77"/>
  <c r="U22" i="77"/>
  <c r="Y22" i="77" s="1"/>
  <c r="T22" i="77"/>
  <c r="S22" i="77"/>
  <c r="R22" i="77"/>
  <c r="Q22" i="77"/>
  <c r="P22" i="77"/>
  <c r="K22" i="77"/>
  <c r="I22" i="77"/>
  <c r="C22" i="77"/>
  <c r="AN21" i="77"/>
  <c r="AM21" i="77"/>
  <c r="AL21" i="77"/>
  <c r="AK21" i="77"/>
  <c r="AJ21" i="77"/>
  <c r="AI21" i="77"/>
  <c r="AH21" i="77"/>
  <c r="AG21" i="77"/>
  <c r="AC18" i="77"/>
  <c r="AB18" i="77"/>
  <c r="K18" i="77"/>
  <c r="K24" i="77" s="1"/>
  <c r="I18" i="77"/>
  <c r="I24" i="77" s="1"/>
  <c r="C18" i="77"/>
  <c r="C24" i="77" s="1"/>
  <c r="AH16" i="77"/>
  <c r="N16" i="77"/>
  <c r="I16" i="77"/>
  <c r="AH15" i="77"/>
  <c r="N15" i="77"/>
  <c r="I15" i="77"/>
  <c r="AH14" i="77"/>
  <c r="N14" i="77"/>
  <c r="I14" i="77"/>
  <c r="AH13" i="77"/>
  <c r="N13" i="77"/>
  <c r="I13" i="77"/>
  <c r="AH12" i="77"/>
  <c r="N12" i="77"/>
  <c r="I12" i="77"/>
  <c r="AH11" i="77"/>
  <c r="N11" i="77"/>
  <c r="I11" i="77"/>
  <c r="AH10" i="77"/>
  <c r="N10" i="77"/>
  <c r="I10" i="77"/>
  <c r="AH9" i="77"/>
  <c r="N9" i="77"/>
  <c r="I9" i="77"/>
  <c r="AH8" i="77"/>
  <c r="N8" i="77"/>
  <c r="I8" i="77"/>
  <c r="AH7" i="77"/>
  <c r="N7" i="77"/>
  <c r="I7" i="77"/>
  <c r="AH6" i="77"/>
  <c r="N6" i="77"/>
  <c r="I6" i="77"/>
  <c r="AH5" i="77"/>
  <c r="N5" i="77"/>
  <c r="I5" i="77"/>
  <c r="AH4" i="77"/>
  <c r="N4" i="77"/>
  <c r="I4" i="77"/>
  <c r="AH3" i="77"/>
  <c r="N3" i="77"/>
  <c r="I3" i="77"/>
  <c r="E12" i="84" l="1"/>
  <c r="F5" i="84"/>
  <c r="E6" i="84"/>
  <c r="K4" i="79"/>
  <c r="K7" i="79"/>
  <c r="K5" i="79"/>
  <c r="K6" i="79"/>
  <c r="K11" i="79"/>
  <c r="K12" i="79"/>
  <c r="K14" i="79"/>
  <c r="K13" i="79"/>
  <c r="K15" i="79"/>
  <c r="K8" i="79"/>
  <c r="K16" i="79"/>
  <c r="K9" i="79"/>
  <c r="K17" i="79"/>
  <c r="D13" i="79"/>
  <c r="D5" i="79"/>
  <c r="D10" i="79"/>
  <c r="F5" i="85"/>
  <c r="E6" i="85"/>
  <c r="E12" i="85"/>
  <c r="M9" i="85"/>
  <c r="G9" i="85" s="1"/>
  <c r="L10" i="85"/>
  <c r="E24" i="85"/>
  <c r="M14" i="85"/>
  <c r="G14" i="85" s="1"/>
  <c r="L15" i="85"/>
  <c r="L17" i="85"/>
  <c r="M17" i="85" s="1"/>
  <c r="G17" i="85" s="1"/>
  <c r="M23" i="85"/>
  <c r="L24" i="85"/>
  <c r="M5" i="84"/>
  <c r="L12" i="84"/>
  <c r="M22" i="84"/>
  <c r="L23" i="84"/>
  <c r="L6" i="84"/>
  <c r="F23" i="84"/>
  <c r="E24" i="84"/>
  <c r="AG17" i="82"/>
  <c r="AE6" i="82"/>
  <c r="AL6" i="82" s="1" a="1"/>
  <c r="AL6" i="82" s="1"/>
  <c r="W18" i="82"/>
  <c r="W24" i="82" s="1"/>
  <c r="AE14" i="82"/>
  <c r="AL14" i="82" s="1" a="1"/>
  <c r="AL14" i="82" s="1"/>
  <c r="AM14" i="82" s="1"/>
  <c r="AI17" i="82"/>
  <c r="V5" i="82"/>
  <c r="AD11" i="82"/>
  <c r="AE11" i="82" s="1"/>
  <c r="AL11" i="82" s="1" a="1"/>
  <c r="AL11" i="82" s="1"/>
  <c r="AD8" i="82"/>
  <c r="AE8" i="82" s="1"/>
  <c r="AL8" i="82" s="1" a="1"/>
  <c r="AL8" i="82" s="1"/>
  <c r="Y24" i="82"/>
  <c r="V7" i="82"/>
  <c r="AD4" i="82"/>
  <c r="AE4" i="82" s="1"/>
  <c r="AL4" i="82" s="1" a="1"/>
  <c r="AL4" i="82" s="1"/>
  <c r="V6" i="82"/>
  <c r="V14" i="82"/>
  <c r="AD9" i="82"/>
  <c r="AE9" i="82" s="1"/>
  <c r="AL9" i="82" s="1" a="1"/>
  <c r="AL9" i="82" s="1"/>
  <c r="V13" i="82"/>
  <c r="V3" i="82"/>
  <c r="V18" i="82" s="1"/>
  <c r="V24" i="82" s="1"/>
  <c r="AD5" i="82"/>
  <c r="AE5" i="82" s="1"/>
  <c r="AL5" i="82" s="1" a="1"/>
  <c r="AL5" i="82" s="1"/>
  <c r="AD6" i="82"/>
  <c r="AD7" i="82"/>
  <c r="AE7" i="82" s="1"/>
  <c r="AL7" i="82" s="1" a="1"/>
  <c r="AL7" i="82" s="1"/>
  <c r="V8" i="82"/>
  <c r="V16" i="82"/>
  <c r="AD13" i="82"/>
  <c r="AD3" i="82"/>
  <c r="AD16" i="82"/>
  <c r="AE16" i="82" s="1"/>
  <c r="AL16" i="82" s="1" a="1"/>
  <c r="AL16" i="82" s="1"/>
  <c r="V15" i="82"/>
  <c r="AD12" i="82"/>
  <c r="V10" i="82"/>
  <c r="V9" i="82"/>
  <c r="AD14" i="82"/>
  <c r="AD15" i="82"/>
  <c r="AE15" i="82" s="1"/>
  <c r="AL15" i="82" s="1" a="1"/>
  <c r="AL15" i="82" s="1"/>
  <c r="AD10" i="82"/>
  <c r="AE10" i="82" s="1"/>
  <c r="AL10" i="82" s="1" a="1"/>
  <c r="AL10" i="82" s="1"/>
  <c r="V11" i="82"/>
  <c r="V4" i="82"/>
  <c r="V12" i="82"/>
  <c r="AE12" i="82"/>
  <c r="AL12" i="82" s="1" a="1"/>
  <c r="AL12" i="82" s="1"/>
  <c r="AM12" i="82" s="1"/>
  <c r="AM6" i="82"/>
  <c r="AE13" i="82"/>
  <c r="AL13" i="82" s="1" a="1"/>
  <c r="AL13" i="82" s="1"/>
  <c r="AM13" i="82" s="1"/>
  <c r="U24" i="81"/>
  <c r="Y18" i="81"/>
  <c r="W18" i="81"/>
  <c r="W24" i="81" s="1"/>
  <c r="AI17" i="81"/>
  <c r="AA18" i="81"/>
  <c r="AG17" i="81"/>
  <c r="AM3" i="81"/>
  <c r="AA18" i="80"/>
  <c r="U24" i="80"/>
  <c r="Y18" i="80"/>
  <c r="W18" i="80"/>
  <c r="W24" i="80" s="1"/>
  <c r="AI17" i="80"/>
  <c r="AG17" i="80"/>
  <c r="AM3" i="80"/>
  <c r="D6" i="79"/>
  <c r="D14" i="79"/>
  <c r="E23" i="79"/>
  <c r="F23" i="79" s="1"/>
  <c r="D4" i="79"/>
  <c r="D12" i="79"/>
  <c r="D11" i="79"/>
  <c r="D9" i="79"/>
  <c r="D17" i="79"/>
  <c r="L22" i="79"/>
  <c r="D8" i="79"/>
  <c r="D16" i="79"/>
  <c r="L4" i="79"/>
  <c r="M4" i="79" s="1"/>
  <c r="D7" i="79"/>
  <c r="AJ8" i="77"/>
  <c r="U3" i="77"/>
  <c r="Y3" i="77" s="1"/>
  <c r="U8" i="77"/>
  <c r="Y8" i="77" s="1"/>
  <c r="U16" i="77"/>
  <c r="Y16" i="77" s="1"/>
  <c r="U11" i="77"/>
  <c r="Y11" i="77" s="1"/>
  <c r="R7" i="77"/>
  <c r="AI7" i="77" s="1"/>
  <c r="U10" i="77"/>
  <c r="Y10" i="77" s="1"/>
  <c r="R11" i="77"/>
  <c r="AG11" i="77" s="1"/>
  <c r="AJ12" i="77"/>
  <c r="U7" i="77"/>
  <c r="Y7" i="77" s="1"/>
  <c r="U13" i="77"/>
  <c r="Y13" i="77" s="1"/>
  <c r="R15" i="77"/>
  <c r="O15" i="77" s="1"/>
  <c r="R9" i="77"/>
  <c r="AI9" i="77" s="1"/>
  <c r="U4" i="77"/>
  <c r="Y4" i="77" s="1"/>
  <c r="U9" i="77"/>
  <c r="Y9" i="77" s="1"/>
  <c r="R14" i="77"/>
  <c r="W14" i="77" s="1"/>
  <c r="X18" i="77"/>
  <c r="X24" i="77" s="1"/>
  <c r="U6" i="77"/>
  <c r="Y6" i="77" s="1"/>
  <c r="Z18" i="77"/>
  <c r="Z24" i="77" s="1"/>
  <c r="U14" i="77"/>
  <c r="Y14" i="77" s="1"/>
  <c r="AJ3" i="77"/>
  <c r="R5" i="77"/>
  <c r="U12" i="77"/>
  <c r="Y12" i="77" s="1"/>
  <c r="U15" i="77"/>
  <c r="Y15" i="77" s="1"/>
  <c r="S18" i="77"/>
  <c r="S24" i="77" s="1"/>
  <c r="U5" i="77"/>
  <c r="Y5" i="77" s="1"/>
  <c r="AJ6" i="77"/>
  <c r="R13" i="77"/>
  <c r="Q18" i="77"/>
  <c r="Q24" i="77" s="1"/>
  <c r="T18" i="77"/>
  <c r="T24" i="77" s="1"/>
  <c r="R10" i="77"/>
  <c r="AI10" i="77" s="1"/>
  <c r="AJ16" i="77"/>
  <c r="AK8" i="77"/>
  <c r="AK12" i="77"/>
  <c r="AJ5" i="77"/>
  <c r="R8" i="77"/>
  <c r="AJ9" i="77"/>
  <c r="R12" i="77"/>
  <c r="AJ13" i="77"/>
  <c r="R16" i="77"/>
  <c r="P18" i="77"/>
  <c r="R3" i="77"/>
  <c r="R4" i="77"/>
  <c r="AJ4" i="77"/>
  <c r="AJ14" i="77"/>
  <c r="AK6" i="77"/>
  <c r="AK10" i="77"/>
  <c r="AK14" i="77"/>
  <c r="AH17" i="77"/>
  <c r="AJ10" i="77"/>
  <c r="R6" i="77"/>
  <c r="AJ7" i="77"/>
  <c r="AJ11" i="77"/>
  <c r="AJ15" i="77"/>
  <c r="AB31" i="7"/>
  <c r="AC31" i="7"/>
  <c r="AD31" i="7"/>
  <c r="AE31" i="7"/>
  <c r="J6" i="68"/>
  <c r="J13" i="68"/>
  <c r="J11" i="68"/>
  <c r="J4" i="68"/>
  <c r="J5" i="68"/>
  <c r="J16" i="68"/>
  <c r="J14" i="68"/>
  <c r="J10" i="68"/>
  <c r="J7" i="68"/>
  <c r="J8" i="68"/>
  <c r="J15" i="68"/>
  <c r="J17" i="68"/>
  <c r="J9" i="68"/>
  <c r="J12" i="68"/>
  <c r="C6" i="68"/>
  <c r="C9" i="68"/>
  <c r="C12" i="68"/>
  <c r="C4" i="68"/>
  <c r="C5" i="68"/>
  <c r="C16" i="68"/>
  <c r="C11" i="68"/>
  <c r="C17" i="68"/>
  <c r="C14" i="68"/>
  <c r="C7" i="68"/>
  <c r="C10" i="68"/>
  <c r="C15" i="68"/>
  <c r="C13" i="68"/>
  <c r="C8" i="68"/>
  <c r="J42" i="76"/>
  <c r="C42" i="76"/>
  <c r="D39" i="76" s="1"/>
  <c r="K41" i="76"/>
  <c r="G41" i="76"/>
  <c r="K40" i="76"/>
  <c r="G40" i="76"/>
  <c r="K39" i="76"/>
  <c r="G39" i="76"/>
  <c r="K38" i="76"/>
  <c r="G38" i="76"/>
  <c r="D38" i="76"/>
  <c r="K37" i="76"/>
  <c r="G37" i="76"/>
  <c r="D37" i="76"/>
  <c r="K36" i="76"/>
  <c r="G36" i="76"/>
  <c r="D36" i="76"/>
  <c r="K35" i="76"/>
  <c r="G35" i="76"/>
  <c r="D35" i="76"/>
  <c r="K34" i="76"/>
  <c r="G34" i="76"/>
  <c r="D34" i="76"/>
  <c r="K33" i="76"/>
  <c r="G33" i="76"/>
  <c r="D33" i="76"/>
  <c r="K32" i="76"/>
  <c r="G32" i="76"/>
  <c r="D32" i="76"/>
  <c r="K31" i="76"/>
  <c r="G31" i="76"/>
  <c r="D31" i="76"/>
  <c r="K30" i="76"/>
  <c r="G30" i="76"/>
  <c r="D30" i="76"/>
  <c r="K29" i="76"/>
  <c r="G29" i="76"/>
  <c r="D29" i="76"/>
  <c r="K28" i="76"/>
  <c r="G28" i="76"/>
  <c r="D28" i="76"/>
  <c r="K27" i="76"/>
  <c r="G27" i="76"/>
  <c r="D27" i="76"/>
  <c r="K26" i="76"/>
  <c r="G26" i="76"/>
  <c r="D26" i="76"/>
  <c r="K25" i="76"/>
  <c r="G25" i="76"/>
  <c r="D25" i="76"/>
  <c r="K24" i="76"/>
  <c r="G24" i="76"/>
  <c r="D24" i="76"/>
  <c r="K23" i="76"/>
  <c r="G23" i="76"/>
  <c r="D23" i="76"/>
  <c r="K22" i="76"/>
  <c r="K42" i="76" s="1"/>
  <c r="G22" i="76"/>
  <c r="D22" i="76"/>
  <c r="D42" i="76" s="1"/>
  <c r="J18" i="76"/>
  <c r="K12" i="76" s="1"/>
  <c r="C18" i="76"/>
  <c r="D17" i="76" s="1"/>
  <c r="D14" i="76"/>
  <c r="K13" i="76"/>
  <c r="D13" i="76"/>
  <c r="D12" i="76"/>
  <c r="K11" i="76"/>
  <c r="D9" i="76"/>
  <c r="D8" i="76"/>
  <c r="K7" i="76"/>
  <c r="D7" i="76"/>
  <c r="D6" i="76"/>
  <c r="K4" i="76"/>
  <c r="D4" i="76"/>
  <c r="AD1" i="70"/>
  <c r="Q22" i="7"/>
  <c r="Z16" i="75"/>
  <c r="X16" i="75"/>
  <c r="T16" i="75"/>
  <c r="S16" i="75"/>
  <c r="Q16" i="75"/>
  <c r="P16" i="75"/>
  <c r="Z15" i="75"/>
  <c r="X15" i="75"/>
  <c r="T15" i="75"/>
  <c r="S15" i="75"/>
  <c r="Q15" i="75"/>
  <c r="P15" i="75"/>
  <c r="AK15" i="75" s="1"/>
  <c r="Z14" i="75"/>
  <c r="X14" i="75"/>
  <c r="T14" i="75"/>
  <c r="S14" i="75"/>
  <c r="Q14" i="75"/>
  <c r="P14" i="75"/>
  <c r="Z13" i="75"/>
  <c r="X13" i="75"/>
  <c r="T13" i="75"/>
  <c r="S13" i="75"/>
  <c r="Q13" i="75"/>
  <c r="P13" i="75"/>
  <c r="AK13" i="75" s="1"/>
  <c r="Z12" i="75"/>
  <c r="X12" i="75"/>
  <c r="T12" i="75"/>
  <c r="S12" i="75"/>
  <c r="Q12" i="75"/>
  <c r="P12" i="75"/>
  <c r="AK12" i="75" s="1"/>
  <c r="Z11" i="75"/>
  <c r="X11" i="75"/>
  <c r="T11" i="75"/>
  <c r="S11" i="75"/>
  <c r="Q11" i="75"/>
  <c r="P11" i="75"/>
  <c r="AK11" i="75" s="1"/>
  <c r="Z10" i="75"/>
  <c r="X10" i="75"/>
  <c r="T10" i="75"/>
  <c r="S10" i="75"/>
  <c r="Q10" i="75"/>
  <c r="P10" i="75"/>
  <c r="Z9" i="75"/>
  <c r="X9" i="75"/>
  <c r="T9" i="75"/>
  <c r="S9" i="75"/>
  <c r="Q9" i="75"/>
  <c r="P9" i="75"/>
  <c r="AK9" i="75" s="1"/>
  <c r="Z8" i="75"/>
  <c r="X8" i="75"/>
  <c r="T8" i="75"/>
  <c r="S8" i="75"/>
  <c r="Q8" i="75"/>
  <c r="P8" i="75"/>
  <c r="AK8" i="75" s="1"/>
  <c r="Z7" i="75"/>
  <c r="X7" i="75"/>
  <c r="T7" i="75"/>
  <c r="S7" i="75"/>
  <c r="Q7" i="75"/>
  <c r="P7" i="75"/>
  <c r="AK7" i="75" s="1"/>
  <c r="Z6" i="75"/>
  <c r="X6" i="75"/>
  <c r="T6" i="75"/>
  <c r="S6" i="75"/>
  <c r="Q6" i="75"/>
  <c r="P6" i="75"/>
  <c r="Z5" i="75"/>
  <c r="X5" i="75"/>
  <c r="T5" i="75"/>
  <c r="S5" i="75"/>
  <c r="Q5" i="75"/>
  <c r="P5" i="75"/>
  <c r="Z4" i="75"/>
  <c r="X4" i="75"/>
  <c r="T4" i="75"/>
  <c r="S4" i="75"/>
  <c r="Q4" i="75"/>
  <c r="P4" i="75"/>
  <c r="Z3" i="75"/>
  <c r="X3" i="75"/>
  <c r="T3" i="75"/>
  <c r="S3" i="75"/>
  <c r="Q3" i="75"/>
  <c r="AK3" i="75"/>
  <c r="AA28" i="75"/>
  <c r="AA25" i="75"/>
  <c r="AC24" i="75"/>
  <c r="J24" i="75"/>
  <c r="G24" i="75"/>
  <c r="F24" i="75"/>
  <c r="E24" i="75"/>
  <c r="D24" i="75"/>
  <c r="AP22" i="75"/>
  <c r="AE22" i="75"/>
  <c r="AD22" i="75"/>
  <c r="AC22" i="75"/>
  <c r="AB22" i="75"/>
  <c r="Z22" i="75"/>
  <c r="X22" i="75"/>
  <c r="W22" i="75"/>
  <c r="V22" i="75"/>
  <c r="U22" i="75"/>
  <c r="Y22" i="75" s="1"/>
  <c r="T22" i="75"/>
  <c r="S22" i="75"/>
  <c r="R22" i="75"/>
  <c r="Q22" i="75"/>
  <c r="P22" i="75"/>
  <c r="K22" i="75"/>
  <c r="I22" i="75"/>
  <c r="C22" i="75"/>
  <c r="AN21" i="75"/>
  <c r="AM21" i="75"/>
  <c r="AL21" i="75"/>
  <c r="AK21" i="75"/>
  <c r="AJ21" i="75"/>
  <c r="AI21" i="75"/>
  <c r="AH21" i="75"/>
  <c r="AG21" i="75"/>
  <c r="AC18" i="75"/>
  <c r="AB18" i="75"/>
  <c r="K18" i="75"/>
  <c r="K24" i="75" s="1"/>
  <c r="E23" i="7" s="1"/>
  <c r="C18" i="75"/>
  <c r="C24" i="75" s="1"/>
  <c r="AH16" i="75"/>
  <c r="N16" i="75"/>
  <c r="I16" i="75"/>
  <c r="AH15" i="75"/>
  <c r="N15" i="75"/>
  <c r="I15" i="75"/>
  <c r="AH14" i="75"/>
  <c r="N14" i="75"/>
  <c r="I14" i="75"/>
  <c r="AH13" i="75"/>
  <c r="N13" i="75"/>
  <c r="I13" i="75"/>
  <c r="AH12" i="75"/>
  <c r="N12" i="75"/>
  <c r="I12" i="75"/>
  <c r="AH11" i="75"/>
  <c r="N11" i="75"/>
  <c r="I11" i="75"/>
  <c r="AH10" i="75"/>
  <c r="N10" i="75"/>
  <c r="I10" i="75"/>
  <c r="AH9" i="75"/>
  <c r="N9" i="75"/>
  <c r="I9" i="75"/>
  <c r="AH8" i="75"/>
  <c r="N8" i="75"/>
  <c r="I8" i="75"/>
  <c r="AH7" i="75"/>
  <c r="N7" i="75"/>
  <c r="I7" i="75"/>
  <c r="AH6" i="75"/>
  <c r="N6" i="75"/>
  <c r="I6" i="75"/>
  <c r="AH5" i="75"/>
  <c r="N5" i="75"/>
  <c r="I5" i="75"/>
  <c r="AH4" i="75"/>
  <c r="N4" i="75"/>
  <c r="I4" i="75"/>
  <c r="AH3" i="75"/>
  <c r="AH17" i="75" s="1"/>
  <c r="N3" i="75"/>
  <c r="I3" i="75"/>
  <c r="E7" i="84" l="1"/>
  <c r="F6" i="84"/>
  <c r="F12" i="84"/>
  <c r="E13" i="84"/>
  <c r="K18" i="79"/>
  <c r="L25" i="85"/>
  <c r="M24" i="85"/>
  <c r="M15" i="85"/>
  <c r="G15" i="85" s="1"/>
  <c r="L16" i="85"/>
  <c r="M16" i="85" s="1"/>
  <c r="G16" i="85" s="1"/>
  <c r="F12" i="85"/>
  <c r="E13" i="85"/>
  <c r="F24" i="85"/>
  <c r="E25" i="85"/>
  <c r="M10" i="85"/>
  <c r="G10" i="85" s="1"/>
  <c r="L11" i="85"/>
  <c r="M11" i="85" s="1"/>
  <c r="G11" i="85" s="1"/>
  <c r="F6" i="85"/>
  <c r="E7" i="85"/>
  <c r="M6" i="84"/>
  <c r="L7" i="84"/>
  <c r="M23" i="84"/>
  <c r="L24" i="84"/>
  <c r="M12" i="84"/>
  <c r="L13" i="84"/>
  <c r="E25" i="84"/>
  <c r="F24" i="84"/>
  <c r="AP10" i="82"/>
  <c r="AN10" i="82"/>
  <c r="AM10" i="82"/>
  <c r="AP11" i="82"/>
  <c r="AN11" i="82"/>
  <c r="AM11" i="82"/>
  <c r="AP16" i="82"/>
  <c r="AN16" i="82"/>
  <c r="AM16" i="82"/>
  <c r="AP9" i="82"/>
  <c r="AN9" i="82"/>
  <c r="AM9" i="82"/>
  <c r="AP15" i="82"/>
  <c r="AN15" i="82"/>
  <c r="AM15" i="82"/>
  <c r="AP8" i="82"/>
  <c r="AN8" i="82"/>
  <c r="AM8" i="82"/>
  <c r="AP7" i="82"/>
  <c r="AN7" i="82"/>
  <c r="AM7" i="82"/>
  <c r="AP4" i="82"/>
  <c r="AN4" i="82"/>
  <c r="AM4" i="82"/>
  <c r="AP5" i="82"/>
  <c r="AN5" i="82"/>
  <c r="AM5" i="82"/>
  <c r="AD18" i="82"/>
  <c r="AD24" i="82" s="1"/>
  <c r="AP6" i="82"/>
  <c r="AN6" i="82"/>
  <c r="AP14" i="82"/>
  <c r="AN14" i="82"/>
  <c r="AP12" i="82"/>
  <c r="AN12" i="82"/>
  <c r="AE3" i="82"/>
  <c r="AP13" i="82"/>
  <c r="AN13" i="82"/>
  <c r="AE1" i="81"/>
  <c r="V4" i="81"/>
  <c r="V7" i="81"/>
  <c r="Y24" i="81"/>
  <c r="V8" i="81"/>
  <c r="V6" i="81"/>
  <c r="V12" i="81"/>
  <c r="V16" i="81"/>
  <c r="V15" i="81"/>
  <c r="V14" i="81"/>
  <c r="V13" i="81"/>
  <c r="V11" i="81"/>
  <c r="V5" i="81"/>
  <c r="V10" i="81"/>
  <c r="V9" i="81"/>
  <c r="V3" i="81"/>
  <c r="AE1" i="80"/>
  <c r="V8" i="80"/>
  <c r="V16" i="80"/>
  <c r="Y24" i="80"/>
  <c r="V11" i="80"/>
  <c r="V6" i="80"/>
  <c r="V7" i="80"/>
  <c r="V9" i="80"/>
  <c r="V12" i="80"/>
  <c r="V4" i="80"/>
  <c r="V10" i="80"/>
  <c r="V5" i="80"/>
  <c r="V14" i="80"/>
  <c r="V13" i="80"/>
  <c r="V15" i="80"/>
  <c r="V3" i="80"/>
  <c r="D11" i="76"/>
  <c r="D5" i="76"/>
  <c r="D10" i="76"/>
  <c r="K8" i="76"/>
  <c r="K14" i="76"/>
  <c r="K9" i="76"/>
  <c r="K6" i="76"/>
  <c r="K10" i="76"/>
  <c r="K15" i="76"/>
  <c r="K5" i="76"/>
  <c r="K16" i="76"/>
  <c r="K17" i="76"/>
  <c r="D15" i="76"/>
  <c r="D16" i="76"/>
  <c r="D18" i="76" s="1"/>
  <c r="I18" i="75"/>
  <c r="I24" i="75" s="1"/>
  <c r="M22" i="79"/>
  <c r="L23" i="79"/>
  <c r="E24" i="79"/>
  <c r="L5" i="79"/>
  <c r="D18" i="79"/>
  <c r="E4" i="79"/>
  <c r="W11" i="77"/>
  <c r="O11" i="77"/>
  <c r="AG14" i="77"/>
  <c r="O14" i="77"/>
  <c r="AI11" i="77"/>
  <c r="AI14" i="77"/>
  <c r="O7" i="77"/>
  <c r="AG15" i="77"/>
  <c r="AG7" i="77"/>
  <c r="AM7" i="77" s="1"/>
  <c r="W9" i="77"/>
  <c r="AI15" i="77"/>
  <c r="W7" i="77"/>
  <c r="W15" i="77"/>
  <c r="AG9" i="77"/>
  <c r="O9" i="77"/>
  <c r="AK17" i="77"/>
  <c r="AG10" i="77"/>
  <c r="O10" i="77"/>
  <c r="U18" i="77"/>
  <c r="Y18" i="77" s="1"/>
  <c r="W10" i="77"/>
  <c r="AG5" i="77"/>
  <c r="AM5" i="77" s="1"/>
  <c r="W5" i="77"/>
  <c r="AI5" i="77"/>
  <c r="O5" i="77"/>
  <c r="AG13" i="77"/>
  <c r="AI13" i="77"/>
  <c r="O13" i="77"/>
  <c r="W13" i="77"/>
  <c r="AJ17" i="77"/>
  <c r="AG6" i="77"/>
  <c r="AM6" i="77" s="1"/>
  <c r="AI6" i="77"/>
  <c r="W6" i="77"/>
  <c r="O6" i="77"/>
  <c r="AI4" i="77"/>
  <c r="W4" i="77"/>
  <c r="O4" i="77"/>
  <c r="AG4" i="77"/>
  <c r="AI8" i="77"/>
  <c r="W8" i="77"/>
  <c r="O8" i="77"/>
  <c r="AG8" i="77"/>
  <c r="AG3" i="77"/>
  <c r="AI3" i="77"/>
  <c r="W3" i="77"/>
  <c r="O3" i="77"/>
  <c r="R18" i="77"/>
  <c r="R24" i="77" s="1"/>
  <c r="AI12" i="77"/>
  <c r="W12" i="77"/>
  <c r="O12" i="77"/>
  <c r="AG12" i="77"/>
  <c r="P24" i="77"/>
  <c r="AK24" i="77" s="1"/>
  <c r="AI16" i="77"/>
  <c r="W16" i="77"/>
  <c r="O16" i="77"/>
  <c r="AG16" i="77"/>
  <c r="E22" i="76"/>
  <c r="E4" i="76"/>
  <c r="L22" i="76"/>
  <c r="M22" i="76" s="1"/>
  <c r="D41" i="76"/>
  <c r="D40" i="76"/>
  <c r="L4" i="76"/>
  <c r="M4" i="76" s="1"/>
  <c r="R4" i="75"/>
  <c r="AI4" i="75" s="1"/>
  <c r="R16" i="75"/>
  <c r="W16" i="75" s="1"/>
  <c r="U3" i="75"/>
  <c r="Y3" i="75" s="1"/>
  <c r="U6" i="75"/>
  <c r="Y6" i="75" s="1"/>
  <c r="U8" i="75"/>
  <c r="Y8" i="75" s="1"/>
  <c r="U16" i="75"/>
  <c r="Y16" i="75" s="1"/>
  <c r="T18" i="75"/>
  <c r="T24" i="75" s="1"/>
  <c r="I23" i="7" s="1"/>
  <c r="R14" i="75"/>
  <c r="W14" i="75" s="1"/>
  <c r="U13" i="75"/>
  <c r="Y13" i="75" s="1"/>
  <c r="U14" i="75"/>
  <c r="Y14" i="75" s="1"/>
  <c r="R3" i="75"/>
  <c r="O3" i="75" s="1"/>
  <c r="R10" i="75"/>
  <c r="W10" i="75" s="1"/>
  <c r="U15" i="75"/>
  <c r="Y15" i="75" s="1"/>
  <c r="R11" i="75"/>
  <c r="AI11" i="75" s="1"/>
  <c r="X18" i="75"/>
  <c r="X24" i="75" s="1"/>
  <c r="M23" i="7" s="1"/>
  <c r="U4" i="75"/>
  <c r="Y4" i="75" s="1"/>
  <c r="R6" i="75"/>
  <c r="AI6" i="75" s="1"/>
  <c r="U10" i="75"/>
  <c r="Y10" i="75" s="1"/>
  <c r="U11" i="75"/>
  <c r="Y11" i="75" s="1"/>
  <c r="Z18" i="75"/>
  <c r="Z24" i="75" s="1"/>
  <c r="L23" i="7" s="1"/>
  <c r="U5" i="75"/>
  <c r="Y5" i="75" s="1"/>
  <c r="R9" i="75"/>
  <c r="U12" i="75"/>
  <c r="Y12" i="75" s="1"/>
  <c r="AK16" i="75"/>
  <c r="U9" i="75"/>
  <c r="Y9" i="75" s="1"/>
  <c r="R15" i="75"/>
  <c r="AI15" i="75" s="1"/>
  <c r="AJ3" i="75"/>
  <c r="R7" i="75"/>
  <c r="AI7" i="75" s="1"/>
  <c r="R8" i="75"/>
  <c r="AI8" i="75" s="1"/>
  <c r="R13" i="75"/>
  <c r="U7" i="75"/>
  <c r="R5" i="75"/>
  <c r="W5" i="75" s="1"/>
  <c r="R12" i="75"/>
  <c r="AI12" i="75" s="1"/>
  <c r="AJ4" i="75"/>
  <c r="AJ8" i="75"/>
  <c r="AJ12" i="75"/>
  <c r="AJ16" i="75"/>
  <c r="AK4" i="75"/>
  <c r="AJ9" i="75"/>
  <c r="AJ13" i="75"/>
  <c r="P18" i="75"/>
  <c r="AJ5" i="75"/>
  <c r="AK5" i="75"/>
  <c r="Q18" i="75"/>
  <c r="Q24" i="75" s="1"/>
  <c r="G23" i="7" s="1"/>
  <c r="AJ6" i="75"/>
  <c r="AJ10" i="75"/>
  <c r="AJ14" i="75"/>
  <c r="AK6" i="75"/>
  <c r="AK10" i="75"/>
  <c r="AK14" i="75"/>
  <c r="S18" i="75"/>
  <c r="S24" i="75" s="1"/>
  <c r="H23" i="7" s="1"/>
  <c r="AJ7" i="75"/>
  <c r="AJ11" i="75"/>
  <c r="AJ15" i="75"/>
  <c r="N9" i="73"/>
  <c r="N11" i="73"/>
  <c r="N16" i="73"/>
  <c r="K18" i="73"/>
  <c r="K24" i="73" s="1"/>
  <c r="E3" i="7" s="1"/>
  <c r="Q3" i="7"/>
  <c r="M3" i="7"/>
  <c r="L3" i="7"/>
  <c r="K3" i="7"/>
  <c r="I3" i="7"/>
  <c r="H3" i="7"/>
  <c r="G3" i="7"/>
  <c r="F3" i="7"/>
  <c r="Z16" i="73"/>
  <c r="X16" i="73"/>
  <c r="T16" i="73"/>
  <c r="S16" i="73"/>
  <c r="Q16" i="73"/>
  <c r="P16" i="73"/>
  <c r="Z15" i="73"/>
  <c r="X15" i="73"/>
  <c r="T15" i="73"/>
  <c r="S15" i="73"/>
  <c r="Q15" i="73"/>
  <c r="P15" i="73"/>
  <c r="Z14" i="73"/>
  <c r="X14" i="73"/>
  <c r="T14" i="73"/>
  <c r="S14" i="73"/>
  <c r="U14" i="73" s="1"/>
  <c r="Q14" i="73"/>
  <c r="P14" i="73"/>
  <c r="Z13" i="73"/>
  <c r="X13" i="73"/>
  <c r="T13" i="73"/>
  <c r="S13" i="73"/>
  <c r="Q13" i="73"/>
  <c r="P13" i="73"/>
  <c r="R13" i="73" s="1"/>
  <c r="AI13" i="73" s="1"/>
  <c r="Z12" i="73"/>
  <c r="X12" i="73"/>
  <c r="T12" i="73"/>
  <c r="S12" i="73"/>
  <c r="Q12" i="73"/>
  <c r="P12" i="73"/>
  <c r="Z11" i="73"/>
  <c r="X11" i="73"/>
  <c r="T11" i="73"/>
  <c r="S11" i="73"/>
  <c r="Q11" i="73"/>
  <c r="P11" i="73"/>
  <c r="R11" i="73" s="1"/>
  <c r="Z10" i="73"/>
  <c r="X10" i="73"/>
  <c r="T10" i="73"/>
  <c r="S10" i="73"/>
  <c r="U10" i="73" s="1"/>
  <c r="Q10" i="73"/>
  <c r="P10" i="73"/>
  <c r="R10" i="73" s="1"/>
  <c r="Z9" i="73"/>
  <c r="X9" i="73"/>
  <c r="T9" i="73"/>
  <c r="S9" i="73"/>
  <c r="Q9" i="73"/>
  <c r="P9" i="73"/>
  <c r="AJ9" i="73" s="1"/>
  <c r="Z8" i="73"/>
  <c r="X8" i="73"/>
  <c r="T8" i="73"/>
  <c r="S8" i="73"/>
  <c r="Q8" i="73"/>
  <c r="P8" i="73"/>
  <c r="Z7" i="73"/>
  <c r="X7" i="73"/>
  <c r="T7" i="73"/>
  <c r="S7" i="73"/>
  <c r="U7" i="73" s="1"/>
  <c r="Q7" i="73"/>
  <c r="P7" i="73"/>
  <c r="Z6" i="73"/>
  <c r="X6" i="73"/>
  <c r="T6" i="73"/>
  <c r="S6" i="73"/>
  <c r="U6" i="73" s="1"/>
  <c r="Q6" i="73"/>
  <c r="P6" i="73"/>
  <c r="R6" i="73" s="1"/>
  <c r="Z5" i="73"/>
  <c r="X5" i="73"/>
  <c r="T5" i="73"/>
  <c r="S5" i="73"/>
  <c r="Q5" i="73"/>
  <c r="P5" i="73"/>
  <c r="R5" i="73" s="1"/>
  <c r="Z4" i="73"/>
  <c r="X4" i="73"/>
  <c r="T4" i="73"/>
  <c r="S4" i="73"/>
  <c r="Q4" i="73"/>
  <c r="P4" i="73"/>
  <c r="Z3" i="73"/>
  <c r="X3" i="73"/>
  <c r="T3" i="73"/>
  <c r="S3" i="73"/>
  <c r="Q3" i="73"/>
  <c r="P3" i="73"/>
  <c r="AK3" i="73" s="1"/>
  <c r="AA25" i="73"/>
  <c r="AA28" i="73" s="1"/>
  <c r="J24" i="73"/>
  <c r="G24" i="73"/>
  <c r="F24" i="73"/>
  <c r="E24" i="73"/>
  <c r="D24" i="73"/>
  <c r="AP22" i="73"/>
  <c r="AE22" i="73"/>
  <c r="AD22" i="73"/>
  <c r="AC22" i="73"/>
  <c r="AB22" i="73"/>
  <c r="Z22" i="73"/>
  <c r="X22" i="73"/>
  <c r="W22" i="73"/>
  <c r="V22" i="73"/>
  <c r="U22" i="73"/>
  <c r="Y22" i="73" s="1"/>
  <c r="T22" i="73"/>
  <c r="S22" i="73"/>
  <c r="R22" i="73"/>
  <c r="Q22" i="73"/>
  <c r="P22" i="73"/>
  <c r="K22" i="73"/>
  <c r="I22" i="73"/>
  <c r="C22" i="73"/>
  <c r="AN21" i="73"/>
  <c r="AM21" i="73"/>
  <c r="AL21" i="73"/>
  <c r="AK21" i="73"/>
  <c r="AJ21" i="73"/>
  <c r="AI21" i="73"/>
  <c r="AH21" i="73"/>
  <c r="AG21" i="73"/>
  <c r="AC18" i="73"/>
  <c r="AC24" i="73" s="1"/>
  <c r="AB18" i="73"/>
  <c r="M18" i="73"/>
  <c r="L18" i="73"/>
  <c r="C18" i="73"/>
  <c r="C24" i="73" s="1"/>
  <c r="AH16" i="73"/>
  <c r="U16" i="73"/>
  <c r="R16" i="73"/>
  <c r="I16" i="73"/>
  <c r="AH15" i="73"/>
  <c r="U15" i="73"/>
  <c r="R15" i="73"/>
  <c r="AK15" i="73"/>
  <c r="N15" i="73"/>
  <c r="I15" i="73"/>
  <c r="AH14" i="73"/>
  <c r="R14" i="73"/>
  <c r="AK14" i="73"/>
  <c r="N14" i="73"/>
  <c r="I14" i="73"/>
  <c r="AH13" i="73"/>
  <c r="U13" i="73"/>
  <c r="N13" i="73"/>
  <c r="I13" i="73"/>
  <c r="AH12" i="73"/>
  <c r="U12" i="73"/>
  <c r="Y12" i="73" s="1"/>
  <c r="R12" i="73"/>
  <c r="N12" i="73"/>
  <c r="I12" i="73"/>
  <c r="AH11" i="73"/>
  <c r="U11" i="73"/>
  <c r="I11" i="73"/>
  <c r="AH10" i="73"/>
  <c r="N10" i="73"/>
  <c r="I10" i="73"/>
  <c r="AH9" i="73"/>
  <c r="U9" i="73"/>
  <c r="I9" i="73"/>
  <c r="AJ8" i="73"/>
  <c r="AH8" i="73"/>
  <c r="N8" i="73"/>
  <c r="I8" i="73"/>
  <c r="AH7" i="73"/>
  <c r="AK7" i="73"/>
  <c r="N7" i="73"/>
  <c r="I7" i="73"/>
  <c r="AH6" i="73"/>
  <c r="N6" i="73"/>
  <c r="I6" i="73"/>
  <c r="AH5" i="73"/>
  <c r="U5" i="73"/>
  <c r="N5" i="73"/>
  <c r="I5" i="73"/>
  <c r="AH4" i="73"/>
  <c r="R4" i="73"/>
  <c r="O4" i="73" s="1"/>
  <c r="N4" i="73"/>
  <c r="I4" i="73"/>
  <c r="AH3" i="73"/>
  <c r="AH17" i="73" s="1"/>
  <c r="I3" i="73"/>
  <c r="F13" i="84" l="1"/>
  <c r="E14" i="84"/>
  <c r="F7" i="84"/>
  <c r="E8" i="84"/>
  <c r="M25" i="85"/>
  <c r="L26" i="85"/>
  <c r="F25" i="85"/>
  <c r="E26" i="85"/>
  <c r="F13" i="85"/>
  <c r="E14" i="85"/>
  <c r="F7" i="85"/>
  <c r="E8" i="85"/>
  <c r="M24" i="84"/>
  <c r="L25" i="84"/>
  <c r="F25" i="84"/>
  <c r="E26" i="84"/>
  <c r="M7" i="84"/>
  <c r="L8" i="84"/>
  <c r="M13" i="84"/>
  <c r="G13" i="84" s="1"/>
  <c r="L14" i="84"/>
  <c r="J3" i="7"/>
  <c r="D3" i="7" s="1"/>
  <c r="V18" i="80"/>
  <c r="V24" i="80" s="1"/>
  <c r="V18" i="81"/>
  <c r="V24" i="81" s="1"/>
  <c r="AA18" i="77"/>
  <c r="AE18" i="82"/>
  <c r="AE24" i="82" s="1"/>
  <c r="AL3" i="82"/>
  <c r="AD4" i="81"/>
  <c r="AE4" i="81" s="1"/>
  <c r="AL4" i="81" s="1" a="1"/>
  <c r="AL4" i="81" s="1"/>
  <c r="AM4" i="81" s="1"/>
  <c r="AD9" i="81"/>
  <c r="AE9" i="81" s="1"/>
  <c r="AL9" i="81" s="1" a="1"/>
  <c r="AL9" i="81" s="1"/>
  <c r="AM9" i="81" s="1"/>
  <c r="AD8" i="81"/>
  <c r="AE8" i="81" s="1"/>
  <c r="AL8" i="81" s="1" a="1"/>
  <c r="AL8" i="81" s="1"/>
  <c r="AM8" i="81" s="1"/>
  <c r="AD11" i="81"/>
  <c r="AE11" i="81" s="1"/>
  <c r="AL11" i="81" s="1" a="1"/>
  <c r="AL11" i="81" s="1"/>
  <c r="AM11" i="81" s="1"/>
  <c r="AD5" i="81"/>
  <c r="AE5" i="81" s="1"/>
  <c r="AL5" i="81" s="1" a="1"/>
  <c r="AL5" i="81" s="1"/>
  <c r="AM5" i="81" s="1"/>
  <c r="AD6" i="81"/>
  <c r="AE6" i="81" s="1"/>
  <c r="AL6" i="81" s="1" a="1"/>
  <c r="AL6" i="81" s="1"/>
  <c r="AD15" i="81"/>
  <c r="AE15" i="81" s="1"/>
  <c r="AL15" i="81" s="1" a="1"/>
  <c r="AL15" i="81" s="1"/>
  <c r="AM15" i="81" s="1"/>
  <c r="AD12" i="81"/>
  <c r="AE12" i="81" s="1"/>
  <c r="AL12" i="81" s="1" a="1"/>
  <c r="AL12" i="81" s="1"/>
  <c r="AM12" i="81" s="1"/>
  <c r="AD16" i="81"/>
  <c r="AE16" i="81" s="1"/>
  <c r="AL16" i="81" s="1" a="1"/>
  <c r="AL16" i="81" s="1"/>
  <c r="AM16" i="81" s="1"/>
  <c r="AD14" i="81"/>
  <c r="AE14" i="81" s="1"/>
  <c r="AL14" i="81" s="1" a="1"/>
  <c r="AL14" i="81" s="1"/>
  <c r="AM14" i="81" s="1"/>
  <c r="AD10" i="81"/>
  <c r="AE10" i="81" s="1"/>
  <c r="AL10" i="81" s="1" a="1"/>
  <c r="AL10" i="81" s="1"/>
  <c r="AM10" i="81" s="1"/>
  <c r="AD13" i="81"/>
  <c r="AE13" i="81" s="1"/>
  <c r="AL13" i="81" s="1" a="1"/>
  <c r="AL13" i="81" s="1"/>
  <c r="AM13" i="81" s="1"/>
  <c r="AD7" i="81"/>
  <c r="AE7" i="81" s="1"/>
  <c r="AL7" i="81" s="1" a="1"/>
  <c r="AL7" i="81" s="1"/>
  <c r="AD3" i="81"/>
  <c r="AE9" i="80"/>
  <c r="AL9" i="80" s="1" a="1"/>
  <c r="AL9" i="80" s="1"/>
  <c r="AM9" i="80" s="1"/>
  <c r="AE16" i="80"/>
  <c r="AL16" i="80" s="1" a="1"/>
  <c r="AL16" i="80" s="1"/>
  <c r="AM16" i="80" s="1"/>
  <c r="AE10" i="80"/>
  <c r="AL10" i="80" s="1" a="1"/>
  <c r="AL10" i="80" s="1"/>
  <c r="AM10" i="80" s="1"/>
  <c r="AE11" i="80"/>
  <c r="AL11" i="80" s="1" a="1"/>
  <c r="AL11" i="80" s="1"/>
  <c r="AM11" i="80" s="1"/>
  <c r="AE8" i="80"/>
  <c r="AL8" i="80" s="1" a="1"/>
  <c r="AL8" i="80" s="1"/>
  <c r="AM8" i="80" s="1"/>
  <c r="AE14" i="80"/>
  <c r="AL14" i="80" s="1" a="1"/>
  <c r="AL14" i="80" s="1"/>
  <c r="AM14" i="80" s="1"/>
  <c r="AE4" i="80"/>
  <c r="AL4" i="80" s="1" a="1"/>
  <c r="AL4" i="80" s="1"/>
  <c r="AM4" i="80" s="1"/>
  <c r="AE13" i="80"/>
  <c r="AL13" i="80" s="1" a="1"/>
  <c r="AL13" i="80" s="1"/>
  <c r="AM13" i="80" s="1"/>
  <c r="AE5" i="80"/>
  <c r="AL5" i="80" s="1" a="1"/>
  <c r="AL5" i="80" s="1"/>
  <c r="AM5" i="80" s="1"/>
  <c r="AE7" i="80"/>
  <c r="AL7" i="80" s="1" a="1"/>
  <c r="AL7" i="80" s="1"/>
  <c r="AE15" i="80"/>
  <c r="AL15" i="80" s="1" a="1"/>
  <c r="AL15" i="80" s="1"/>
  <c r="AM15" i="80" s="1"/>
  <c r="AE12" i="80"/>
  <c r="AL12" i="80" s="1" a="1"/>
  <c r="AL12" i="80" s="1"/>
  <c r="AM12" i="80" s="1"/>
  <c r="AE6" i="80"/>
  <c r="AL6" i="80" s="1" a="1"/>
  <c r="AL6" i="80" s="1"/>
  <c r="K18" i="76"/>
  <c r="J23" i="7"/>
  <c r="F24" i="79"/>
  <c r="E25" i="79"/>
  <c r="F4" i="79"/>
  <c r="E5" i="79"/>
  <c r="M5" i="79"/>
  <c r="L12" i="79"/>
  <c r="L6" i="79"/>
  <c r="M23" i="79"/>
  <c r="L24" i="79"/>
  <c r="U24" i="77"/>
  <c r="V16" i="77" s="1"/>
  <c r="W18" i="77"/>
  <c r="W24" i="77" s="1"/>
  <c r="AI17" i="77"/>
  <c r="AG17" i="77"/>
  <c r="AM3" i="77"/>
  <c r="L23" i="76"/>
  <c r="L5" i="76"/>
  <c r="F4" i="76"/>
  <c r="E5" i="76"/>
  <c r="E23" i="76"/>
  <c r="F22" i="76"/>
  <c r="O4" i="75"/>
  <c r="W4" i="75"/>
  <c r="AG4" i="75"/>
  <c r="O16" i="75"/>
  <c r="AI16" i="75"/>
  <c r="AG8" i="75"/>
  <c r="O8" i="75"/>
  <c r="AG16" i="75"/>
  <c r="AG6" i="75"/>
  <c r="AM6" i="75" s="1"/>
  <c r="O14" i="75"/>
  <c r="AI14" i="75"/>
  <c r="AG14" i="75"/>
  <c r="AM14" i="75" s="1"/>
  <c r="W8" i="75"/>
  <c r="AG5" i="75"/>
  <c r="W15" i="75"/>
  <c r="O15" i="75"/>
  <c r="AG15" i="75"/>
  <c r="AM15" i="75" s="1"/>
  <c r="O10" i="75"/>
  <c r="AI10" i="75"/>
  <c r="AG10" i="75"/>
  <c r="AG12" i="75"/>
  <c r="O12" i="75"/>
  <c r="W3" i="75"/>
  <c r="U18" i="75"/>
  <c r="U24" i="75" s="1"/>
  <c r="AG3" i="75"/>
  <c r="AI3" i="75"/>
  <c r="W11" i="75"/>
  <c r="W12" i="75"/>
  <c r="Y7" i="75"/>
  <c r="O6" i="75"/>
  <c r="O11" i="75"/>
  <c r="AK17" i="75"/>
  <c r="W6" i="75"/>
  <c r="R18" i="75"/>
  <c r="R24" i="75" s="1"/>
  <c r="AG11" i="75"/>
  <c r="AJ17" i="75"/>
  <c r="O7" i="75"/>
  <c r="AI5" i="75"/>
  <c r="AG7" i="75"/>
  <c r="O5" i="75"/>
  <c r="AG13" i="75"/>
  <c r="W13" i="75"/>
  <c r="AI13" i="75"/>
  <c r="O13" i="75"/>
  <c r="AG9" i="75"/>
  <c r="O9" i="75"/>
  <c r="W9" i="75"/>
  <c r="AI9" i="75"/>
  <c r="W7" i="75"/>
  <c r="P24" i="75"/>
  <c r="N3" i="73"/>
  <c r="N18" i="73" s="1"/>
  <c r="X18" i="73"/>
  <c r="X24" i="73" s="1"/>
  <c r="AK11" i="73"/>
  <c r="U4" i="73"/>
  <c r="R7" i="73"/>
  <c r="U8" i="73"/>
  <c r="AJ13" i="73"/>
  <c r="Q18" i="73"/>
  <c r="Q24" i="73" s="1"/>
  <c r="O5" i="73"/>
  <c r="AG5" i="73"/>
  <c r="W5" i="73"/>
  <c r="AI5" i="73"/>
  <c r="AJ3" i="73"/>
  <c r="Y6" i="73"/>
  <c r="AG6" i="73"/>
  <c r="Y7" i="73"/>
  <c r="T18" i="73"/>
  <c r="T24" i="73" s="1"/>
  <c r="AK4" i="73"/>
  <c r="Y5" i="73"/>
  <c r="AK8" i="73"/>
  <c r="R8" i="73"/>
  <c r="Y10" i="73"/>
  <c r="Y13" i="73"/>
  <c r="AG14" i="73"/>
  <c r="AM14" i="73" s="1"/>
  <c r="AI14" i="73"/>
  <c r="W14" i="73"/>
  <c r="O14" i="73"/>
  <c r="S18" i="73"/>
  <c r="S24" i="73" s="1"/>
  <c r="U3" i="73"/>
  <c r="AJ4" i="73"/>
  <c r="Z18" i="73"/>
  <c r="Z24" i="73" s="1"/>
  <c r="Y4" i="73"/>
  <c r="AI11" i="73"/>
  <c r="W11" i="73"/>
  <c r="O11" i="73"/>
  <c r="AG11" i="73"/>
  <c r="Y14" i="73"/>
  <c r="AI16" i="73"/>
  <c r="W16" i="73"/>
  <c r="O16" i="73"/>
  <c r="AG16" i="73"/>
  <c r="W4" i="73"/>
  <c r="I18" i="73"/>
  <c r="I24" i="73" s="1"/>
  <c r="P18" i="73"/>
  <c r="AI6" i="73"/>
  <c r="W6" i="73"/>
  <c r="O6" i="73"/>
  <c r="Y8" i="73"/>
  <c r="Y11" i="73"/>
  <c r="AI12" i="73"/>
  <c r="W12" i="73"/>
  <c r="O12" i="73"/>
  <c r="AG12" i="73"/>
  <c r="Y15" i="73"/>
  <c r="AG4" i="73"/>
  <c r="Y9" i="73"/>
  <c r="Y16" i="73"/>
  <c r="AI4" i="73"/>
  <c r="AI7" i="73"/>
  <c r="W7" i="73"/>
  <c r="O7" i="73"/>
  <c r="AG7" i="73"/>
  <c r="AG10" i="73"/>
  <c r="AM10" i="73" s="1"/>
  <c r="AI10" i="73"/>
  <c r="W10" i="73"/>
  <c r="O10" i="73"/>
  <c r="R3" i="73"/>
  <c r="AK5" i="73"/>
  <c r="AK17" i="73" s="1"/>
  <c r="AK9" i="73"/>
  <c r="AK13" i="73"/>
  <c r="AG15" i="73"/>
  <c r="AJ10" i="73"/>
  <c r="AJ14" i="73"/>
  <c r="O15" i="73"/>
  <c r="W15" i="73"/>
  <c r="AI15" i="73"/>
  <c r="AJ5" i="73"/>
  <c r="AJ17" i="73" s="1"/>
  <c r="AJ6" i="73"/>
  <c r="R9" i="73"/>
  <c r="AK6" i="73"/>
  <c r="AK10" i="73"/>
  <c r="AJ7" i="73"/>
  <c r="AJ11" i="73"/>
  <c r="AJ15" i="73"/>
  <c r="AG13" i="73"/>
  <c r="AJ12" i="73"/>
  <c r="AJ16" i="73"/>
  <c r="AK12" i="73"/>
  <c r="O13" i="73"/>
  <c r="W13" i="73"/>
  <c r="AK16" i="73"/>
  <c r="AD4" i="59"/>
  <c r="AD5" i="59"/>
  <c r="AD6" i="59"/>
  <c r="AD7" i="59"/>
  <c r="AD8" i="59"/>
  <c r="AD9" i="59"/>
  <c r="AD10" i="59"/>
  <c r="AD11" i="59"/>
  <c r="AD12" i="59"/>
  <c r="AD13" i="59"/>
  <c r="AD14" i="59"/>
  <c r="AD15" i="59"/>
  <c r="AD16" i="59"/>
  <c r="AD3" i="59"/>
  <c r="AD3" i="36"/>
  <c r="F8" i="84" l="1"/>
  <c r="E9" i="84"/>
  <c r="E15" i="84"/>
  <c r="E17" i="84"/>
  <c r="F17" i="84" s="1"/>
  <c r="F14" i="84"/>
  <c r="F8" i="85"/>
  <c r="E9" i="85"/>
  <c r="F14" i="85"/>
  <c r="E15" i="85"/>
  <c r="E17" i="85"/>
  <c r="F17" i="85" s="1"/>
  <c r="M26" i="85"/>
  <c r="L27" i="85"/>
  <c r="F26" i="85"/>
  <c r="E27" i="85"/>
  <c r="M8" i="84"/>
  <c r="G8" i="84" s="1"/>
  <c r="L9" i="84"/>
  <c r="F26" i="84"/>
  <c r="E27" i="84"/>
  <c r="M25" i="84"/>
  <c r="L26" i="84"/>
  <c r="M14" i="84"/>
  <c r="G14" i="84" s="1"/>
  <c r="L15" i="84"/>
  <c r="L17" i="84"/>
  <c r="M17" i="84" s="1"/>
  <c r="G17" i="84" s="1"/>
  <c r="Y3" i="7"/>
  <c r="AM17" i="80"/>
  <c r="AM17" i="81"/>
  <c r="AP3" i="82"/>
  <c r="AL17" i="82"/>
  <c r="AN3" i="82"/>
  <c r="AN17" i="82" s="1"/>
  <c r="AM3" i="82"/>
  <c r="AM17" i="82" s="1"/>
  <c r="AP12" i="81"/>
  <c r="AN12" i="81"/>
  <c r="AP15" i="81"/>
  <c r="AN15" i="81"/>
  <c r="AP6" i="81"/>
  <c r="AN6" i="81"/>
  <c r="AP7" i="81"/>
  <c r="AN7" i="81"/>
  <c r="AN5" i="81"/>
  <c r="AP5" i="81"/>
  <c r="AD18" i="81"/>
  <c r="AD24" i="81" s="1"/>
  <c r="AE3" i="81"/>
  <c r="AN13" i="81"/>
  <c r="AP13" i="81"/>
  <c r="AP11" i="81"/>
  <c r="AN11" i="81"/>
  <c r="AP10" i="81"/>
  <c r="AN10" i="81"/>
  <c r="AP8" i="81"/>
  <c r="AN8" i="81"/>
  <c r="AP14" i="81"/>
  <c r="AN14" i="81"/>
  <c r="AN9" i="81"/>
  <c r="AP9" i="81"/>
  <c r="AP16" i="81"/>
  <c r="AN16" i="81"/>
  <c r="AP4" i="81"/>
  <c r="AN4" i="81"/>
  <c r="AP4" i="80"/>
  <c r="AN4" i="80"/>
  <c r="AD18" i="80"/>
  <c r="AD24" i="80" s="1"/>
  <c r="AE3" i="80"/>
  <c r="AP14" i="80"/>
  <c r="AN14" i="80"/>
  <c r="AP6" i="80"/>
  <c r="AN6" i="80"/>
  <c r="AP8" i="80"/>
  <c r="AN8" i="80"/>
  <c r="AP13" i="80"/>
  <c r="AN13" i="80"/>
  <c r="AP12" i="80"/>
  <c r="AN12" i="80"/>
  <c r="AP11" i="80"/>
  <c r="AN11" i="80"/>
  <c r="AN15" i="80"/>
  <c r="AP15" i="80"/>
  <c r="AP10" i="80"/>
  <c r="AN10" i="80"/>
  <c r="AP7" i="80"/>
  <c r="AN7" i="80"/>
  <c r="AP16" i="80"/>
  <c r="AN16" i="80"/>
  <c r="AP5" i="80"/>
  <c r="AN5" i="80"/>
  <c r="AP9" i="80"/>
  <c r="AN9" i="80"/>
  <c r="AK24" i="75"/>
  <c r="F23" i="7"/>
  <c r="D23" i="7"/>
  <c r="AE23" i="7"/>
  <c r="L7" i="79"/>
  <c r="M6" i="79"/>
  <c r="F5" i="79"/>
  <c r="E12" i="79"/>
  <c r="E6" i="79"/>
  <c r="M12" i="79"/>
  <c r="L13" i="79"/>
  <c r="F25" i="79"/>
  <c r="E26" i="79"/>
  <c r="M24" i="79"/>
  <c r="L25" i="79"/>
  <c r="V9" i="77"/>
  <c r="V8" i="77"/>
  <c r="V3" i="77"/>
  <c r="V18" i="77" s="1"/>
  <c r="V24" i="77" s="1"/>
  <c r="V15" i="77"/>
  <c r="V14" i="77"/>
  <c r="V4" i="77"/>
  <c r="V7" i="77"/>
  <c r="V10" i="77"/>
  <c r="V12" i="77"/>
  <c r="V6" i="77"/>
  <c r="AE1" i="77"/>
  <c r="AD3" i="77" s="1"/>
  <c r="Y24" i="77"/>
  <c r="V5" i="77"/>
  <c r="V11" i="77"/>
  <c r="V13" i="77"/>
  <c r="F23" i="76"/>
  <c r="E24" i="76"/>
  <c r="F5" i="76"/>
  <c r="E6" i="76"/>
  <c r="E12" i="76"/>
  <c r="M5" i="76"/>
  <c r="L6" i="76"/>
  <c r="L12" i="76"/>
  <c r="M23" i="76"/>
  <c r="L24" i="76"/>
  <c r="AI17" i="75"/>
  <c r="Y18" i="75"/>
  <c r="W18" i="75"/>
  <c r="W24" i="75" s="1"/>
  <c r="K23" i="7" s="1"/>
  <c r="AB23" i="7" s="1"/>
  <c r="AG17" i="75"/>
  <c r="AA18" i="75"/>
  <c r="AE1" i="75"/>
  <c r="V10" i="75"/>
  <c r="Y24" i="75"/>
  <c r="V15" i="75"/>
  <c r="V4" i="75"/>
  <c r="V16" i="75"/>
  <c r="V14" i="75"/>
  <c r="V9" i="75"/>
  <c r="V13" i="75"/>
  <c r="V12" i="75"/>
  <c r="V11" i="75"/>
  <c r="V8" i="75"/>
  <c r="V5" i="75"/>
  <c r="V7" i="75"/>
  <c r="V3" i="75"/>
  <c r="V6" i="75"/>
  <c r="Z3" i="7"/>
  <c r="AI8" i="73"/>
  <c r="W8" i="73"/>
  <c r="O8" i="73"/>
  <c r="AG8" i="73"/>
  <c r="U18" i="73"/>
  <c r="Y3" i="73"/>
  <c r="AI9" i="73"/>
  <c r="W9" i="73"/>
  <c r="O9" i="73"/>
  <c r="AG9" i="73"/>
  <c r="R18" i="73"/>
  <c r="R24" i="73" s="1"/>
  <c r="AI3" i="73"/>
  <c r="W3" i="73"/>
  <c r="O3" i="73"/>
  <c r="AG3" i="73"/>
  <c r="P24" i="73"/>
  <c r="AK24" i="73" s="1"/>
  <c r="J10" i="65"/>
  <c r="J12" i="65"/>
  <c r="J13" i="65"/>
  <c r="J8" i="65"/>
  <c r="J6" i="65"/>
  <c r="J14" i="65"/>
  <c r="J16" i="65"/>
  <c r="J7" i="65"/>
  <c r="J5" i="65"/>
  <c r="J9" i="65"/>
  <c r="J17" i="65"/>
  <c r="J15" i="65"/>
  <c r="J4" i="65"/>
  <c r="J11" i="65"/>
  <c r="C11" i="65"/>
  <c r="C14" i="65"/>
  <c r="C16" i="65"/>
  <c r="C8" i="65"/>
  <c r="C4" i="65"/>
  <c r="C10" i="65"/>
  <c r="C12" i="65"/>
  <c r="C7" i="65"/>
  <c r="C5" i="65"/>
  <c r="C9" i="65"/>
  <c r="C13" i="65"/>
  <c r="C15" i="65"/>
  <c r="C6" i="65"/>
  <c r="C17" i="65"/>
  <c r="T32" i="7"/>
  <c r="R32" i="7"/>
  <c r="X21" i="7"/>
  <c r="Q21" i="7"/>
  <c r="M21" i="7"/>
  <c r="L21" i="7"/>
  <c r="K21" i="7"/>
  <c r="AB21" i="7" s="1"/>
  <c r="I21" i="7"/>
  <c r="H21" i="7"/>
  <c r="J21" i="7" s="1"/>
  <c r="G21" i="7"/>
  <c r="F21" i="7"/>
  <c r="E21" i="7"/>
  <c r="AA25" i="67"/>
  <c r="AD1" i="67"/>
  <c r="L18" i="67"/>
  <c r="M18" i="67"/>
  <c r="N18" i="67"/>
  <c r="N11" i="67"/>
  <c r="I11" i="67"/>
  <c r="Z16" i="70"/>
  <c r="X16" i="70"/>
  <c r="T16" i="70"/>
  <c r="S16" i="70"/>
  <c r="Q16" i="70"/>
  <c r="P16" i="70"/>
  <c r="Z15" i="70"/>
  <c r="X15" i="70"/>
  <c r="T15" i="70"/>
  <c r="S15" i="70"/>
  <c r="Q15" i="70"/>
  <c r="P15" i="70"/>
  <c r="AK15" i="70" s="1"/>
  <c r="Z14" i="70"/>
  <c r="X14" i="70"/>
  <c r="T14" i="70"/>
  <c r="S14" i="70"/>
  <c r="Q14" i="70"/>
  <c r="P14" i="70"/>
  <c r="Z13" i="70"/>
  <c r="X13" i="70"/>
  <c r="T13" i="70"/>
  <c r="S13" i="70"/>
  <c r="Q13" i="70"/>
  <c r="P13" i="70"/>
  <c r="Z12" i="70"/>
  <c r="X12" i="70"/>
  <c r="T12" i="70"/>
  <c r="S12" i="70"/>
  <c r="Q12" i="70"/>
  <c r="P12" i="70"/>
  <c r="Z11" i="70"/>
  <c r="X11" i="70"/>
  <c r="T11" i="70"/>
  <c r="S11" i="70"/>
  <c r="Q11" i="70"/>
  <c r="P11" i="70"/>
  <c r="AK11" i="70" s="1"/>
  <c r="Z10" i="70"/>
  <c r="X10" i="70"/>
  <c r="T10" i="70"/>
  <c r="S10" i="70"/>
  <c r="Q10" i="70"/>
  <c r="P10" i="70"/>
  <c r="AK10" i="70" s="1"/>
  <c r="Z9" i="70"/>
  <c r="X9" i="70"/>
  <c r="T9" i="70"/>
  <c r="S9" i="70"/>
  <c r="Q9" i="70"/>
  <c r="P9" i="70"/>
  <c r="Z8" i="70"/>
  <c r="X8" i="70"/>
  <c r="T8" i="70"/>
  <c r="S8" i="70"/>
  <c r="Q8" i="70"/>
  <c r="P8" i="70"/>
  <c r="Z7" i="70"/>
  <c r="X7" i="70"/>
  <c r="T7" i="70"/>
  <c r="S7" i="70"/>
  <c r="Q7" i="70"/>
  <c r="P7" i="70"/>
  <c r="AK7" i="70" s="1"/>
  <c r="Z6" i="70"/>
  <c r="X6" i="70"/>
  <c r="T6" i="70"/>
  <c r="S6" i="70"/>
  <c r="Q6" i="70"/>
  <c r="P6" i="70"/>
  <c r="AK6" i="70" s="1"/>
  <c r="Z5" i="70"/>
  <c r="X5" i="70"/>
  <c r="T5" i="70"/>
  <c r="S5" i="70"/>
  <c r="Q5" i="70"/>
  <c r="P5" i="70"/>
  <c r="AK5" i="70" s="1"/>
  <c r="Z4" i="70"/>
  <c r="X4" i="70"/>
  <c r="T4" i="70"/>
  <c r="S4" i="70"/>
  <c r="Q4" i="70"/>
  <c r="P4" i="70"/>
  <c r="Z3" i="70"/>
  <c r="X3" i="70"/>
  <c r="T3" i="70"/>
  <c r="S3" i="70"/>
  <c r="Q3" i="70"/>
  <c r="P3" i="70"/>
  <c r="AA25" i="70"/>
  <c r="AA28" i="70" s="1"/>
  <c r="J24" i="70"/>
  <c r="G24" i="70"/>
  <c r="F24" i="70"/>
  <c r="E24" i="70"/>
  <c r="D24" i="70"/>
  <c r="AP22" i="70"/>
  <c r="AE22" i="70"/>
  <c r="AD22" i="70"/>
  <c r="AC22" i="70"/>
  <c r="AB22" i="70"/>
  <c r="Z22" i="70"/>
  <c r="Y22" i="70"/>
  <c r="X22" i="70"/>
  <c r="W22" i="70"/>
  <c r="V22" i="70"/>
  <c r="U22" i="70"/>
  <c r="T22" i="70"/>
  <c r="S22" i="70"/>
  <c r="R22" i="70"/>
  <c r="Q22" i="70"/>
  <c r="P22" i="70"/>
  <c r="K22" i="70"/>
  <c r="I22" i="70"/>
  <c r="C22" i="70"/>
  <c r="AN21" i="70"/>
  <c r="AM21" i="70"/>
  <c r="AL21" i="70"/>
  <c r="AK21" i="70"/>
  <c r="AJ21" i="70"/>
  <c r="AI21" i="70"/>
  <c r="AH21" i="70"/>
  <c r="AG21" i="70"/>
  <c r="AC18" i="70"/>
  <c r="AC24" i="70" s="1"/>
  <c r="AB18" i="70"/>
  <c r="K18" i="70"/>
  <c r="C18" i="70"/>
  <c r="C24" i="70" s="1"/>
  <c r="AH16" i="70"/>
  <c r="N16" i="70"/>
  <c r="I16" i="70"/>
  <c r="AH15" i="70"/>
  <c r="N15" i="70"/>
  <c r="I15" i="70"/>
  <c r="AH14" i="70"/>
  <c r="N14" i="70"/>
  <c r="I14" i="70"/>
  <c r="AH13" i="70"/>
  <c r="N13" i="70"/>
  <c r="I13" i="70"/>
  <c r="AH12" i="70"/>
  <c r="N12" i="70"/>
  <c r="I12" i="70"/>
  <c r="AH11" i="70"/>
  <c r="N11" i="70"/>
  <c r="I11" i="70"/>
  <c r="AH10" i="70"/>
  <c r="N10" i="70"/>
  <c r="I10" i="70"/>
  <c r="AH9" i="70"/>
  <c r="N9" i="70"/>
  <c r="I9" i="70"/>
  <c r="AH8" i="70"/>
  <c r="N8" i="70"/>
  <c r="I8" i="70"/>
  <c r="AH7" i="70"/>
  <c r="N7" i="70"/>
  <c r="I7" i="70"/>
  <c r="AH6" i="70"/>
  <c r="N6" i="70"/>
  <c r="I6" i="70"/>
  <c r="AH5" i="70"/>
  <c r="N5" i="70"/>
  <c r="I5" i="70"/>
  <c r="AH4" i="70"/>
  <c r="N4" i="70"/>
  <c r="I4" i="70"/>
  <c r="AH3" i="70"/>
  <c r="AH17" i="70" s="1"/>
  <c r="N3" i="70"/>
  <c r="I3" i="70"/>
  <c r="Z16" i="67"/>
  <c r="X16" i="67"/>
  <c r="T16" i="67"/>
  <c r="S16" i="67"/>
  <c r="Q16" i="67"/>
  <c r="P16" i="67"/>
  <c r="Z15" i="67"/>
  <c r="X15" i="67"/>
  <c r="T15" i="67"/>
  <c r="U15" i="67" s="1"/>
  <c r="S15" i="67"/>
  <c r="Q15" i="67"/>
  <c r="P15" i="67"/>
  <c r="Z14" i="67"/>
  <c r="X14" i="67"/>
  <c r="T14" i="67"/>
  <c r="S14" i="67"/>
  <c r="Q14" i="67"/>
  <c r="R14" i="67" s="1"/>
  <c r="P14" i="67"/>
  <c r="Z13" i="67"/>
  <c r="X13" i="67"/>
  <c r="T13" i="67"/>
  <c r="S13" i="67"/>
  <c r="Q13" i="67"/>
  <c r="R13" i="67" s="1"/>
  <c r="P13" i="67"/>
  <c r="AK13" i="67" s="1"/>
  <c r="Z12" i="67"/>
  <c r="X12" i="67"/>
  <c r="T12" i="67"/>
  <c r="S12" i="67"/>
  <c r="Q12" i="67"/>
  <c r="P12" i="67"/>
  <c r="Z11" i="67"/>
  <c r="X11" i="67"/>
  <c r="T11" i="67"/>
  <c r="S11" i="67"/>
  <c r="Q11" i="67"/>
  <c r="P11" i="67"/>
  <c r="Z10" i="67"/>
  <c r="X10" i="67"/>
  <c r="T10" i="67"/>
  <c r="S10" i="67"/>
  <c r="Q10" i="67"/>
  <c r="P10" i="67"/>
  <c r="AK10" i="67" s="1"/>
  <c r="Z9" i="67"/>
  <c r="X9" i="67"/>
  <c r="T9" i="67"/>
  <c r="S9" i="67"/>
  <c r="Q9" i="67"/>
  <c r="P9" i="67"/>
  <c r="Z8" i="67"/>
  <c r="X8" i="67"/>
  <c r="T8" i="67"/>
  <c r="S8" i="67"/>
  <c r="U8" i="67" s="1"/>
  <c r="Q8" i="67"/>
  <c r="P8" i="67"/>
  <c r="Z7" i="67"/>
  <c r="X7" i="67"/>
  <c r="T7" i="67"/>
  <c r="S7" i="67"/>
  <c r="U7" i="67" s="1"/>
  <c r="Q7" i="67"/>
  <c r="P7" i="67"/>
  <c r="AK7" i="67" s="1"/>
  <c r="Z6" i="67"/>
  <c r="X6" i="67"/>
  <c r="T6" i="67"/>
  <c r="S6" i="67"/>
  <c r="Q6" i="67"/>
  <c r="P6" i="67"/>
  <c r="R6" i="67" s="1"/>
  <c r="Z5" i="67"/>
  <c r="X5" i="67"/>
  <c r="T5" i="67"/>
  <c r="S5" i="67"/>
  <c r="U5" i="67" s="1"/>
  <c r="Q5" i="67"/>
  <c r="P5" i="67"/>
  <c r="Z4" i="67"/>
  <c r="X4" i="67"/>
  <c r="T4" i="67"/>
  <c r="S4" i="67"/>
  <c r="U4" i="67" s="1"/>
  <c r="Q4" i="67"/>
  <c r="P4" i="67"/>
  <c r="Z3" i="67"/>
  <c r="X3" i="67"/>
  <c r="T3" i="67"/>
  <c r="S3" i="67"/>
  <c r="Q3" i="67"/>
  <c r="P3" i="67"/>
  <c r="J42" i="68"/>
  <c r="C42" i="68"/>
  <c r="K41" i="68"/>
  <c r="G41" i="68"/>
  <c r="D41" i="68"/>
  <c r="K40" i="68"/>
  <c r="G40" i="68"/>
  <c r="D40" i="68"/>
  <c r="K39" i="68"/>
  <c r="G39" i="68"/>
  <c r="D39" i="68"/>
  <c r="K38" i="68"/>
  <c r="G38" i="68"/>
  <c r="D38" i="68"/>
  <c r="K37" i="68"/>
  <c r="G37" i="68"/>
  <c r="D37" i="68"/>
  <c r="K36" i="68"/>
  <c r="G36" i="68"/>
  <c r="D36" i="68"/>
  <c r="K35" i="68"/>
  <c r="G35" i="68"/>
  <c r="D35" i="68"/>
  <c r="K34" i="68"/>
  <c r="G34" i="68"/>
  <c r="D34" i="68"/>
  <c r="K33" i="68"/>
  <c r="G33" i="68"/>
  <c r="D33" i="68"/>
  <c r="K32" i="68"/>
  <c r="G32" i="68"/>
  <c r="D32" i="68"/>
  <c r="K31" i="68"/>
  <c r="G31" i="68"/>
  <c r="D31" i="68"/>
  <c r="K30" i="68"/>
  <c r="G30" i="68"/>
  <c r="D30" i="68"/>
  <c r="K29" i="68"/>
  <c r="G29" i="68"/>
  <c r="D29" i="68"/>
  <c r="K28" i="68"/>
  <c r="G28" i="68"/>
  <c r="D28" i="68"/>
  <c r="K27" i="68"/>
  <c r="G27" i="68"/>
  <c r="D27" i="68"/>
  <c r="K26" i="68"/>
  <c r="G26" i="68"/>
  <c r="D26" i="68"/>
  <c r="K25" i="68"/>
  <c r="G25" i="68"/>
  <c r="D25" i="68"/>
  <c r="K24" i="68"/>
  <c r="G24" i="68"/>
  <c r="D24" i="68"/>
  <c r="K23" i="68"/>
  <c r="G23" i="68"/>
  <c r="D23" i="68"/>
  <c r="L22" i="68"/>
  <c r="M22" i="68" s="1"/>
  <c r="K22" i="68"/>
  <c r="K42" i="68" s="1"/>
  <c r="G22" i="68"/>
  <c r="D22" i="68"/>
  <c r="D42" i="68" s="1"/>
  <c r="J18" i="68"/>
  <c r="K11" i="68" s="1"/>
  <c r="C18" i="68"/>
  <c r="D16" i="68" s="1"/>
  <c r="AA28" i="67"/>
  <c r="J24" i="67"/>
  <c r="G24" i="67"/>
  <c r="F24" i="67"/>
  <c r="E24" i="67"/>
  <c r="D24" i="67"/>
  <c r="AP22" i="67"/>
  <c r="AE22" i="67"/>
  <c r="AD22" i="67"/>
  <c r="AC22" i="67"/>
  <c r="AB22" i="67"/>
  <c r="Z22" i="67"/>
  <c r="X22" i="67"/>
  <c r="W22" i="67"/>
  <c r="V22" i="67"/>
  <c r="U22" i="67"/>
  <c r="Y22" i="67" s="1"/>
  <c r="T22" i="67"/>
  <c r="S22" i="67"/>
  <c r="R22" i="67"/>
  <c r="Q22" i="67"/>
  <c r="P22" i="67"/>
  <c r="K22" i="67"/>
  <c r="I22" i="67"/>
  <c r="C22" i="67"/>
  <c r="AN21" i="67"/>
  <c r="AM21" i="67"/>
  <c r="AL21" i="67"/>
  <c r="AK21" i="67"/>
  <c r="AJ21" i="67"/>
  <c r="AI21" i="67"/>
  <c r="AH21" i="67"/>
  <c r="AG21" i="67"/>
  <c r="AC18" i="67"/>
  <c r="AC24" i="67" s="1"/>
  <c r="AB18" i="67"/>
  <c r="AH16" i="67"/>
  <c r="U16" i="67"/>
  <c r="R16" i="67"/>
  <c r="N16" i="67"/>
  <c r="I16" i="67"/>
  <c r="AH15" i="67"/>
  <c r="R15" i="67"/>
  <c r="AK15" i="67"/>
  <c r="N15" i="67"/>
  <c r="I15" i="67"/>
  <c r="AH14" i="67"/>
  <c r="U14" i="67"/>
  <c r="N14" i="67"/>
  <c r="I14" i="67"/>
  <c r="AH13" i="67"/>
  <c r="U13" i="67"/>
  <c r="N13" i="67"/>
  <c r="I13" i="67"/>
  <c r="AH12" i="67"/>
  <c r="U12" i="67"/>
  <c r="R12" i="67"/>
  <c r="N12" i="67"/>
  <c r="I12" i="67"/>
  <c r="AH11" i="67"/>
  <c r="U11" i="67"/>
  <c r="AH10" i="67"/>
  <c r="N10" i="67"/>
  <c r="I10" i="67"/>
  <c r="AH9" i="67"/>
  <c r="U9" i="67"/>
  <c r="N9" i="67"/>
  <c r="I9" i="67"/>
  <c r="AH8" i="67"/>
  <c r="N8" i="67"/>
  <c r="I8" i="67"/>
  <c r="AH7" i="67"/>
  <c r="N7" i="67"/>
  <c r="I7" i="67"/>
  <c r="AH6" i="67"/>
  <c r="N6" i="67"/>
  <c r="I6" i="67"/>
  <c r="AH5" i="67"/>
  <c r="N5" i="67"/>
  <c r="I5" i="67"/>
  <c r="AH4" i="67"/>
  <c r="N4" i="67"/>
  <c r="I4" i="67"/>
  <c r="AH3" i="67"/>
  <c r="AH17" i="67" s="1"/>
  <c r="N3" i="67"/>
  <c r="F15" i="84" l="1"/>
  <c r="E16" i="84"/>
  <c r="F16" i="84" s="1"/>
  <c r="F9" i="84"/>
  <c r="E10" i="84"/>
  <c r="L28" i="85"/>
  <c r="M27" i="85"/>
  <c r="F15" i="85"/>
  <c r="E16" i="85"/>
  <c r="F16" i="85" s="1"/>
  <c r="F27" i="85"/>
  <c r="E28" i="85"/>
  <c r="F9" i="85"/>
  <c r="E10" i="85"/>
  <c r="M15" i="84"/>
  <c r="L16" i="84"/>
  <c r="M16" i="84" s="1"/>
  <c r="M26" i="84"/>
  <c r="L27" i="84"/>
  <c r="F27" i="84"/>
  <c r="E28" i="84"/>
  <c r="M9" i="84"/>
  <c r="L10" i="84"/>
  <c r="AE21" i="7"/>
  <c r="AP18" i="82"/>
  <c r="AP24" i="82"/>
  <c r="AE18" i="81"/>
  <c r="AE24" i="81" s="1"/>
  <c r="AL3" i="81"/>
  <c r="AE18" i="80"/>
  <c r="AE24" i="80" s="1"/>
  <c r="AL3" i="80"/>
  <c r="V18" i="75"/>
  <c r="V24" i="75" s="1"/>
  <c r="Y23" i="7"/>
  <c r="M13" i="79"/>
  <c r="G13" i="79" s="1"/>
  <c r="L14" i="79"/>
  <c r="F6" i="79"/>
  <c r="E7" i="79"/>
  <c r="F12" i="79"/>
  <c r="E13" i="79"/>
  <c r="AD7" i="77"/>
  <c r="AE7" i="77" s="1"/>
  <c r="AL7" i="77" s="1" a="1"/>
  <c r="AL7" i="77" s="1"/>
  <c r="AN7" i="77" s="1"/>
  <c r="M25" i="79"/>
  <c r="L26" i="79"/>
  <c r="F26" i="79"/>
  <c r="E27" i="79"/>
  <c r="M7" i="79"/>
  <c r="L8" i="79"/>
  <c r="AD11" i="77"/>
  <c r="AE11" i="77" s="1"/>
  <c r="AL11" i="77" s="1" a="1"/>
  <c r="AL11" i="77" s="1"/>
  <c r="AD6" i="77"/>
  <c r="AE6" i="77" s="1"/>
  <c r="AL6" i="77" s="1" a="1"/>
  <c r="AL6" i="77" s="1"/>
  <c r="AP6" i="77" s="1"/>
  <c r="AD9" i="77"/>
  <c r="AE9" i="77" s="1"/>
  <c r="AL9" i="77" s="1" a="1"/>
  <c r="AL9" i="77" s="1"/>
  <c r="AD15" i="77"/>
  <c r="AE15" i="77" s="1"/>
  <c r="AL15" i="77" s="1" a="1"/>
  <c r="AL15" i="77" s="1"/>
  <c r="AD14" i="77"/>
  <c r="AE14" i="77" s="1"/>
  <c r="AL14" i="77" s="1" a="1"/>
  <c r="AL14" i="77" s="1"/>
  <c r="AD12" i="77"/>
  <c r="AE12" i="77" s="1"/>
  <c r="AL12" i="77" s="1" a="1"/>
  <c r="AL12" i="77" s="1"/>
  <c r="AD10" i="77"/>
  <c r="AE10" i="77" s="1"/>
  <c r="AL10" i="77" s="1" a="1"/>
  <c r="AL10" i="77" s="1"/>
  <c r="AD4" i="77"/>
  <c r="AE4" i="77" s="1"/>
  <c r="AL4" i="77" s="1" a="1"/>
  <c r="AL4" i="77" s="1"/>
  <c r="AD5" i="77"/>
  <c r="AE5" i="77" s="1"/>
  <c r="AL5" i="77" s="1" a="1"/>
  <c r="AL5" i="77" s="1"/>
  <c r="AP5" i="77" s="1"/>
  <c r="AD8" i="77"/>
  <c r="AE8" i="77" s="1"/>
  <c r="AL8" i="77" s="1" a="1"/>
  <c r="AL8" i="77" s="1"/>
  <c r="AD16" i="77"/>
  <c r="AE16" i="77" s="1"/>
  <c r="AL16" i="77" s="1" a="1"/>
  <c r="AL16" i="77" s="1"/>
  <c r="AD13" i="77"/>
  <c r="AE13" i="77" s="1"/>
  <c r="AL13" i="77" s="1" a="1"/>
  <c r="AL13" i="77" s="1"/>
  <c r="AE3" i="77"/>
  <c r="D4" i="68"/>
  <c r="E4" i="68" s="1"/>
  <c r="F4" i="68" s="1"/>
  <c r="D5" i="68"/>
  <c r="D6" i="68"/>
  <c r="D7" i="68"/>
  <c r="D8" i="68"/>
  <c r="D12" i="68"/>
  <c r="K7" i="68"/>
  <c r="K13" i="68"/>
  <c r="K4" i="68"/>
  <c r="K14" i="68"/>
  <c r="K12" i="68"/>
  <c r="K8" i="68"/>
  <c r="K15" i="68"/>
  <c r="K9" i="68"/>
  <c r="K16" i="68"/>
  <c r="K6" i="68"/>
  <c r="K5" i="68"/>
  <c r="K10" i="68"/>
  <c r="K17" i="68"/>
  <c r="D9" i="68"/>
  <c r="D14" i="68"/>
  <c r="D10" i="68"/>
  <c r="D11" i="68"/>
  <c r="D15" i="68"/>
  <c r="D17" i="68"/>
  <c r="D13" i="68"/>
  <c r="M12" i="76"/>
  <c r="L13" i="76"/>
  <c r="M6" i="76"/>
  <c r="L7" i="76"/>
  <c r="F12" i="76"/>
  <c r="E13" i="76"/>
  <c r="F6" i="76"/>
  <c r="E7" i="76"/>
  <c r="M24" i="76"/>
  <c r="L25" i="76"/>
  <c r="E25" i="76"/>
  <c r="F24" i="76"/>
  <c r="K24" i="70"/>
  <c r="E22" i="7" s="1"/>
  <c r="I18" i="70"/>
  <c r="I24" i="70" s="1"/>
  <c r="AD6" i="75"/>
  <c r="AE6" i="75" s="1"/>
  <c r="AL6" i="75" s="1" a="1"/>
  <c r="AL6" i="75" s="1"/>
  <c r="AD8" i="75"/>
  <c r="AE8" i="75" s="1"/>
  <c r="AL8" i="75" s="1" a="1"/>
  <c r="AL8" i="75" s="1"/>
  <c r="AM8" i="75" s="1"/>
  <c r="AD9" i="75"/>
  <c r="AE9" i="75" s="1"/>
  <c r="AL9" i="75" s="1" a="1"/>
  <c r="AL9" i="75" s="1"/>
  <c r="AM9" i="75" s="1"/>
  <c r="AD13" i="75"/>
  <c r="AE13" i="75" s="1"/>
  <c r="AL13" i="75" s="1" a="1"/>
  <c r="AL13" i="75" s="1"/>
  <c r="AM13" i="75" s="1"/>
  <c r="AD5" i="75"/>
  <c r="AE5" i="75" s="1"/>
  <c r="AL5" i="75" s="1" a="1"/>
  <c r="AL5" i="75" s="1"/>
  <c r="AM5" i="75" s="1"/>
  <c r="AD3" i="75"/>
  <c r="AD14" i="75"/>
  <c r="AE14" i="75" s="1"/>
  <c r="AL14" i="75" s="1" a="1"/>
  <c r="AL14" i="75" s="1"/>
  <c r="AD16" i="75"/>
  <c r="AE16" i="75" s="1"/>
  <c r="AL16" i="75" s="1" a="1"/>
  <c r="AL16" i="75" s="1"/>
  <c r="AM16" i="75" s="1"/>
  <c r="AD4" i="75"/>
  <c r="AE4" i="75" s="1"/>
  <c r="AL4" i="75" s="1" a="1"/>
  <c r="AL4" i="75" s="1"/>
  <c r="AM4" i="75" s="1"/>
  <c r="AD11" i="75"/>
  <c r="AE11" i="75" s="1"/>
  <c r="AL11" i="75" s="1" a="1"/>
  <c r="AL11" i="75" s="1"/>
  <c r="AM11" i="75" s="1"/>
  <c r="AD15" i="75"/>
  <c r="AE15" i="75" s="1"/>
  <c r="AL15" i="75" s="1" a="1"/>
  <c r="AL15" i="75" s="1"/>
  <c r="AD12" i="75"/>
  <c r="AE12" i="75" s="1"/>
  <c r="AL12" i="75" s="1" a="1"/>
  <c r="AL12" i="75" s="1"/>
  <c r="AM12" i="75" s="1"/>
  <c r="AD10" i="75"/>
  <c r="AE10" i="75" s="1"/>
  <c r="AL10" i="75" s="1" a="1"/>
  <c r="AL10" i="75" s="1"/>
  <c r="AM10" i="75" s="1"/>
  <c r="AD7" i="75"/>
  <c r="AE7" i="75" s="1"/>
  <c r="AL7" i="75" s="1" a="1"/>
  <c r="AL7" i="75" s="1"/>
  <c r="AM7" i="75" s="1"/>
  <c r="AI17" i="73"/>
  <c r="W18" i="73"/>
  <c r="W24" i="73" s="1"/>
  <c r="AG17" i="73"/>
  <c r="U24" i="73"/>
  <c r="Y18" i="73"/>
  <c r="AA18" i="73"/>
  <c r="Y21" i="7"/>
  <c r="Z21" i="7" s="1"/>
  <c r="D21" i="7"/>
  <c r="Z18" i="67"/>
  <c r="Z24" i="67" s="1"/>
  <c r="R9" i="67"/>
  <c r="U10" i="67"/>
  <c r="AG13" i="67"/>
  <c r="X18" i="67"/>
  <c r="X24" i="67" s="1"/>
  <c r="R5" i="67"/>
  <c r="AG5" i="67" s="1"/>
  <c r="U6" i="67"/>
  <c r="Q18" i="67"/>
  <c r="Q24" i="67" s="1"/>
  <c r="AK11" i="67"/>
  <c r="K18" i="67"/>
  <c r="K24" i="67" s="1"/>
  <c r="R16" i="70"/>
  <c r="AI16" i="70" s="1"/>
  <c r="C18" i="67"/>
  <c r="C24" i="67" s="1"/>
  <c r="I3" i="67"/>
  <c r="R10" i="70"/>
  <c r="AI10" i="70" s="1"/>
  <c r="R4" i="70"/>
  <c r="AI4" i="70" s="1"/>
  <c r="U5" i="70"/>
  <c r="Y5" i="70" s="1"/>
  <c r="R8" i="70"/>
  <c r="W8" i="70" s="1"/>
  <c r="U9" i="70"/>
  <c r="Y9" i="70" s="1"/>
  <c r="R12" i="70"/>
  <c r="AI12" i="70" s="1"/>
  <c r="U13" i="70"/>
  <c r="Y13" i="70" s="1"/>
  <c r="U6" i="70"/>
  <c r="Y6" i="70" s="1"/>
  <c r="R9" i="70"/>
  <c r="O9" i="70" s="1"/>
  <c r="U10" i="70"/>
  <c r="Y10" i="70" s="1"/>
  <c r="R13" i="70"/>
  <c r="O13" i="70" s="1"/>
  <c r="U14" i="70"/>
  <c r="Y14" i="70" s="1"/>
  <c r="U4" i="70"/>
  <c r="Y4" i="70" s="1"/>
  <c r="U8" i="70"/>
  <c r="Y8" i="70" s="1"/>
  <c r="U12" i="70"/>
  <c r="Y12" i="70" s="1"/>
  <c r="R15" i="70"/>
  <c r="AI15" i="70" s="1"/>
  <c r="U16" i="70"/>
  <c r="Y16" i="70" s="1"/>
  <c r="U7" i="70"/>
  <c r="Y7" i="70" s="1"/>
  <c r="U11" i="70"/>
  <c r="Y11" i="70" s="1"/>
  <c r="R14" i="70"/>
  <c r="W14" i="70" s="1"/>
  <c r="U15" i="70"/>
  <c r="Y15" i="70" s="1"/>
  <c r="AK14" i="70"/>
  <c r="X18" i="70"/>
  <c r="X24" i="70" s="1"/>
  <c r="M22" i="7" s="1"/>
  <c r="Z18" i="70"/>
  <c r="Z24" i="70" s="1"/>
  <c r="L22" i="7" s="1"/>
  <c r="Q18" i="70"/>
  <c r="Q24" i="70" s="1"/>
  <c r="G22" i="7" s="1"/>
  <c r="P18" i="70"/>
  <c r="P24" i="70" s="1"/>
  <c r="R5" i="70"/>
  <c r="AI5" i="70" s="1"/>
  <c r="AK9" i="70"/>
  <c r="S18" i="70"/>
  <c r="S24" i="70" s="1"/>
  <c r="H22" i="7" s="1"/>
  <c r="T18" i="70"/>
  <c r="T24" i="70" s="1"/>
  <c r="I22" i="7" s="1"/>
  <c r="U3" i="70"/>
  <c r="R6" i="70"/>
  <c r="AJ12" i="70"/>
  <c r="AJ16" i="70"/>
  <c r="AK8" i="70"/>
  <c r="AK12" i="70"/>
  <c r="AK16" i="70"/>
  <c r="AJ7" i="70"/>
  <c r="AJ3" i="70"/>
  <c r="AK3" i="70"/>
  <c r="AJ4" i="70"/>
  <c r="R7" i="70"/>
  <c r="AJ8" i="70"/>
  <c r="R11" i="70"/>
  <c r="R3" i="70"/>
  <c r="AK4" i="70"/>
  <c r="AJ5" i="70"/>
  <c r="AJ9" i="70"/>
  <c r="AJ13" i="70"/>
  <c r="AK13" i="70"/>
  <c r="AJ6" i="70"/>
  <c r="AJ10" i="70"/>
  <c r="AJ14" i="70"/>
  <c r="AJ11" i="70"/>
  <c r="AJ15" i="70"/>
  <c r="AK6" i="67"/>
  <c r="AI15" i="67"/>
  <c r="R10" i="67"/>
  <c r="AG10" i="67" s="1"/>
  <c r="I18" i="67"/>
  <c r="I24" i="67" s="1"/>
  <c r="E5" i="68"/>
  <c r="F5" i="68" s="1"/>
  <c r="E22" i="68"/>
  <c r="F22" i="68" s="1"/>
  <c r="L23" i="68"/>
  <c r="Y5" i="67"/>
  <c r="R4" i="67"/>
  <c r="AK4" i="67"/>
  <c r="AG6" i="67"/>
  <c r="AI6" i="67"/>
  <c r="W6" i="67"/>
  <c r="O6" i="67"/>
  <c r="Y7" i="67"/>
  <c r="Y9" i="67"/>
  <c r="Y11" i="67"/>
  <c r="R3" i="67"/>
  <c r="P18" i="67"/>
  <c r="R8" i="67"/>
  <c r="AK8" i="67"/>
  <c r="AJ8" i="67"/>
  <c r="Y12" i="67"/>
  <c r="Y6" i="67"/>
  <c r="AI14" i="67"/>
  <c r="W14" i="67"/>
  <c r="O14" i="67"/>
  <c r="AG14" i="67"/>
  <c r="AM14" i="67" s="1"/>
  <c r="S18" i="67"/>
  <c r="S24" i="67" s="1"/>
  <c r="AJ3" i="67"/>
  <c r="AJ17" i="67" s="1"/>
  <c r="Y8" i="67"/>
  <c r="Y4" i="67"/>
  <c r="AJ4" i="67"/>
  <c r="T18" i="67"/>
  <c r="T24" i="67" s="1"/>
  <c r="AK3" i="67"/>
  <c r="AI10" i="67"/>
  <c r="W10" i="67"/>
  <c r="O10" i="67"/>
  <c r="Y13" i="67"/>
  <c r="Y14" i="67"/>
  <c r="AJ7" i="67"/>
  <c r="AG9" i="67"/>
  <c r="AI9" i="67"/>
  <c r="W9" i="67"/>
  <c r="O9" i="67"/>
  <c r="Y10" i="67"/>
  <c r="AI16" i="67"/>
  <c r="W16" i="67"/>
  <c r="O16" i="67"/>
  <c r="AG16" i="67"/>
  <c r="AI5" i="67"/>
  <c r="O5" i="67"/>
  <c r="Y15" i="67"/>
  <c r="R7" i="67"/>
  <c r="AI12" i="67"/>
  <c r="W12" i="67"/>
  <c r="O12" i="67"/>
  <c r="AG12" i="67"/>
  <c r="Y16" i="67"/>
  <c r="AJ12" i="67"/>
  <c r="AJ16" i="67"/>
  <c r="AK12" i="67"/>
  <c r="O13" i="67"/>
  <c r="W13" i="67"/>
  <c r="AI13" i="67"/>
  <c r="AK16" i="67"/>
  <c r="AJ9" i="67"/>
  <c r="AJ13" i="67"/>
  <c r="AK5" i="67"/>
  <c r="AK9" i="67"/>
  <c r="AG15" i="67"/>
  <c r="AJ10" i="67"/>
  <c r="AJ14" i="67"/>
  <c r="R11" i="67"/>
  <c r="AJ5" i="67"/>
  <c r="U3" i="67"/>
  <c r="AJ6" i="67"/>
  <c r="AK14" i="67"/>
  <c r="O15" i="67"/>
  <c r="W15" i="67"/>
  <c r="AJ11" i="67"/>
  <c r="AJ15" i="67"/>
  <c r="L18" i="58"/>
  <c r="M18" i="58"/>
  <c r="N18" i="58"/>
  <c r="G16" i="84" l="1"/>
  <c r="G6" i="84"/>
  <c r="G15" i="84"/>
  <c r="G4" i="84"/>
  <c r="G9" i="84"/>
  <c r="G7" i="84"/>
  <c r="E11" i="84"/>
  <c r="F11" i="84" s="1"/>
  <c r="F10" i="84"/>
  <c r="G6" i="79"/>
  <c r="F10" i="85"/>
  <c r="E11" i="85"/>
  <c r="F11" i="85" s="1"/>
  <c r="M28" i="85"/>
  <c r="L29" i="85"/>
  <c r="F28" i="85"/>
  <c r="E29" i="85"/>
  <c r="M10" i="84"/>
  <c r="L11" i="84"/>
  <c r="M11" i="84" s="1"/>
  <c r="F28" i="84"/>
  <c r="E29" i="84"/>
  <c r="M27" i="84"/>
  <c r="L28" i="84"/>
  <c r="AP4" i="77"/>
  <c r="AM4" i="77"/>
  <c r="AP9" i="77"/>
  <c r="AM9" i="77"/>
  <c r="AP10" i="77"/>
  <c r="AM10" i="77"/>
  <c r="AP12" i="77"/>
  <c r="AM12" i="77"/>
  <c r="AN16" i="77"/>
  <c r="AM16" i="77"/>
  <c r="AP14" i="77"/>
  <c r="AM14" i="77"/>
  <c r="AP8" i="77"/>
  <c r="AM8" i="77"/>
  <c r="AP11" i="77"/>
  <c r="AM11" i="77"/>
  <c r="AP13" i="77"/>
  <c r="AM13" i="77"/>
  <c r="AN15" i="77"/>
  <c r="AM15" i="77"/>
  <c r="AL17" i="81"/>
  <c r="AP3" i="81"/>
  <c r="AN3" i="81"/>
  <c r="AN17" i="81" s="1"/>
  <c r="AL17" i="80"/>
  <c r="AP3" i="80"/>
  <c r="AN3" i="80"/>
  <c r="AN17" i="80" s="1"/>
  <c r="AN10" i="77"/>
  <c r="AP7" i="77"/>
  <c r="AN11" i="77"/>
  <c r="AN14" i="77"/>
  <c r="F13" i="79"/>
  <c r="E14" i="79"/>
  <c r="M26" i="79"/>
  <c r="L27" i="79"/>
  <c r="M8" i="79"/>
  <c r="G8" i="79" s="1"/>
  <c r="L9" i="79"/>
  <c r="F7" i="79"/>
  <c r="E8" i="79"/>
  <c r="AN5" i="77"/>
  <c r="AN6" i="77"/>
  <c r="F27" i="79"/>
  <c r="E28" i="79"/>
  <c r="M14" i="79"/>
  <c r="G14" i="79" s="1"/>
  <c r="L15" i="79"/>
  <c r="L17" i="79"/>
  <c r="M17" i="79" s="1"/>
  <c r="G17" i="79" s="1"/>
  <c r="AN9" i="77"/>
  <c r="AP15" i="77"/>
  <c r="AP16" i="77"/>
  <c r="AN8" i="77"/>
  <c r="AN13" i="77"/>
  <c r="AN4" i="77"/>
  <c r="AN12" i="77"/>
  <c r="AD18" i="77"/>
  <c r="AD24" i="77" s="1"/>
  <c r="AE18" i="77"/>
  <c r="AE24" i="77" s="1"/>
  <c r="AL3" i="77"/>
  <c r="E6" i="68"/>
  <c r="F6" i="68" s="1"/>
  <c r="K18" i="68"/>
  <c r="L4" i="68"/>
  <c r="M4" i="68" s="1"/>
  <c r="D18" i="68"/>
  <c r="E12" i="68"/>
  <c r="F7" i="76"/>
  <c r="E8" i="76"/>
  <c r="F13" i="76"/>
  <c r="E14" i="76"/>
  <c r="M7" i="76"/>
  <c r="L8" i="76"/>
  <c r="F25" i="76"/>
  <c r="E26" i="76"/>
  <c r="M25" i="76"/>
  <c r="L26" i="76"/>
  <c r="M13" i="76"/>
  <c r="G13" i="76" s="1"/>
  <c r="L14" i="76"/>
  <c r="J22" i="7"/>
  <c r="AE22" i="7" s="1"/>
  <c r="AK24" i="70"/>
  <c r="F22" i="7"/>
  <c r="AP16" i="75"/>
  <c r="AN16" i="75"/>
  <c r="AN14" i="75"/>
  <c r="AP14" i="75"/>
  <c r="AP7" i="75"/>
  <c r="AN7" i="75"/>
  <c r="AD18" i="75"/>
  <c r="AD24" i="75" s="1"/>
  <c r="X23" i="7" s="1"/>
  <c r="Z23" i="7" s="1"/>
  <c r="AE3" i="75"/>
  <c r="AN10" i="75"/>
  <c r="AP10" i="75"/>
  <c r="AP5" i="75"/>
  <c r="AN5" i="75"/>
  <c r="AP12" i="75"/>
  <c r="AN12" i="75"/>
  <c r="AP13" i="75"/>
  <c r="AN13" i="75"/>
  <c r="AP15" i="75"/>
  <c r="AN15" i="75"/>
  <c r="AP9" i="75"/>
  <c r="AN9" i="75"/>
  <c r="AP11" i="75"/>
  <c r="AN11" i="75"/>
  <c r="AP8" i="75"/>
  <c r="AN8" i="75"/>
  <c r="AP4" i="75"/>
  <c r="AN4" i="75"/>
  <c r="AN6" i="75"/>
  <c r="AP6" i="75"/>
  <c r="V9" i="73"/>
  <c r="V8" i="73"/>
  <c r="V15" i="73"/>
  <c r="V13" i="73"/>
  <c r="V14" i="73"/>
  <c r="V16" i="73"/>
  <c r="Y24" i="73"/>
  <c r="V7" i="73"/>
  <c r="V4" i="73"/>
  <c r="V6" i="73"/>
  <c r="V5" i="73"/>
  <c r="V12" i="73"/>
  <c r="V10" i="73"/>
  <c r="V11" i="73"/>
  <c r="V3" i="73"/>
  <c r="AD21" i="7"/>
  <c r="AC21" i="7"/>
  <c r="W5" i="67"/>
  <c r="AG16" i="70"/>
  <c r="O16" i="70"/>
  <c r="W16" i="70"/>
  <c r="W12" i="70"/>
  <c r="O12" i="70"/>
  <c r="AG12" i="70"/>
  <c r="AG9" i="70"/>
  <c r="W10" i="70"/>
  <c r="AG10" i="70"/>
  <c r="AG4" i="70"/>
  <c r="W4" i="70"/>
  <c r="O10" i="70"/>
  <c r="O4" i="70"/>
  <c r="O15" i="70"/>
  <c r="AG15" i="70"/>
  <c r="W15" i="70"/>
  <c r="AI8" i="70"/>
  <c r="W13" i="70"/>
  <c r="AI13" i="70"/>
  <c r="AI9" i="70"/>
  <c r="AG8" i="70"/>
  <c r="AG13" i="70"/>
  <c r="W9" i="70"/>
  <c r="O8" i="70"/>
  <c r="AG5" i="70"/>
  <c r="O14" i="70"/>
  <c r="AG14" i="70"/>
  <c r="AK17" i="70"/>
  <c r="AJ17" i="70"/>
  <c r="AI14" i="70"/>
  <c r="W5" i="70"/>
  <c r="O5" i="70"/>
  <c r="AA18" i="70"/>
  <c r="R18" i="70"/>
  <c r="R24" i="70" s="1"/>
  <c r="AI3" i="70"/>
  <c r="W3" i="70"/>
  <c r="O3" i="70"/>
  <c r="AG3" i="70"/>
  <c r="AI11" i="70"/>
  <c r="W11" i="70"/>
  <c r="O11" i="70"/>
  <c r="AG11" i="70"/>
  <c r="AI7" i="70"/>
  <c r="W7" i="70"/>
  <c r="O7" i="70"/>
  <c r="AG7" i="70"/>
  <c r="U18" i="70"/>
  <c r="Y3" i="70"/>
  <c r="AI6" i="70"/>
  <c r="W6" i="70"/>
  <c r="O6" i="70"/>
  <c r="AG6" i="70"/>
  <c r="M23" i="68"/>
  <c r="L24" i="68"/>
  <c r="E23" i="68"/>
  <c r="E7" i="68"/>
  <c r="AI7" i="67"/>
  <c r="W7" i="67"/>
  <c r="O7" i="67"/>
  <c r="AG7" i="67"/>
  <c r="AG4" i="67"/>
  <c r="O4" i="67"/>
  <c r="W4" i="67"/>
  <c r="AI4" i="67"/>
  <c r="U18" i="67"/>
  <c r="Y3" i="67"/>
  <c r="AI8" i="67"/>
  <c r="W8" i="67"/>
  <c r="O8" i="67"/>
  <c r="AG8" i="67"/>
  <c r="P24" i="67"/>
  <c r="AK24" i="67" s="1"/>
  <c r="AI11" i="67"/>
  <c r="W11" i="67"/>
  <c r="O11" i="67"/>
  <c r="AG11" i="67"/>
  <c r="AG3" i="67"/>
  <c r="R18" i="67"/>
  <c r="R24" i="67" s="1"/>
  <c r="W3" i="67"/>
  <c r="O3" i="67"/>
  <c r="AI3" i="67"/>
  <c r="AI17" i="67" s="1"/>
  <c r="AK17" i="67"/>
  <c r="G24" i="66"/>
  <c r="F24" i="66"/>
  <c r="E24" i="66"/>
  <c r="D24" i="66"/>
  <c r="C22" i="66"/>
  <c r="G10" i="84" l="1"/>
  <c r="G12" i="84"/>
  <c r="G11" i="84"/>
  <c r="G5" i="84"/>
  <c r="F29" i="85"/>
  <c r="E30" i="85"/>
  <c r="M29" i="85"/>
  <c r="L30" i="85"/>
  <c r="F29" i="84"/>
  <c r="E30" i="84"/>
  <c r="M28" i="84"/>
  <c r="L29" i="84"/>
  <c r="AM17" i="77"/>
  <c r="AP18" i="81"/>
  <c r="AP24" i="81" s="1"/>
  <c r="AP18" i="80"/>
  <c r="AP24" i="80" s="1"/>
  <c r="AC23" i="7"/>
  <c r="AD23" i="7"/>
  <c r="M15" i="79"/>
  <c r="L16" i="79"/>
  <c r="M16" i="79" s="1"/>
  <c r="M9" i="79"/>
  <c r="L10" i="79"/>
  <c r="F8" i="79"/>
  <c r="E9" i="79"/>
  <c r="F28" i="79"/>
  <c r="E29" i="79"/>
  <c r="M27" i="79"/>
  <c r="L28" i="79"/>
  <c r="F14" i="79"/>
  <c r="E15" i="79"/>
  <c r="E17" i="79"/>
  <c r="F17" i="79" s="1"/>
  <c r="AP3" i="77"/>
  <c r="AL17" i="77"/>
  <c r="AN3" i="77"/>
  <c r="AN17" i="77" s="1"/>
  <c r="L5" i="68"/>
  <c r="F12" i="68"/>
  <c r="E13" i="68"/>
  <c r="F26" i="76"/>
  <c r="E27" i="76"/>
  <c r="L17" i="76"/>
  <c r="M17" i="76" s="1"/>
  <c r="G17" i="76" s="1"/>
  <c r="M14" i="76"/>
  <c r="L15" i="76"/>
  <c r="F14" i="76"/>
  <c r="E15" i="76"/>
  <c r="E17" i="76"/>
  <c r="F17" i="76" s="1"/>
  <c r="M26" i="76"/>
  <c r="L27" i="76"/>
  <c r="F8" i="76"/>
  <c r="E9" i="76"/>
  <c r="M8" i="76"/>
  <c r="G8" i="76" s="1"/>
  <c r="L9" i="76"/>
  <c r="D22" i="7"/>
  <c r="AE18" i="75"/>
  <c r="AE24" i="75" s="1"/>
  <c r="AL3" i="75"/>
  <c r="AM3" i="75" s="1"/>
  <c r="AM17" i="75" s="1"/>
  <c r="AE10" i="73"/>
  <c r="AL10" i="73" s="1" a="1"/>
  <c r="AL10" i="73" s="1"/>
  <c r="AE6" i="73"/>
  <c r="AL6" i="73" s="1" a="1"/>
  <c r="AL6" i="73" s="1"/>
  <c r="AE5" i="73"/>
  <c r="AL5" i="73" s="1" a="1"/>
  <c r="AL5" i="73" s="1"/>
  <c r="AE8" i="73"/>
  <c r="AL8" i="73" s="1" a="1"/>
  <c r="AL8" i="73" s="1"/>
  <c r="AE13" i="73"/>
  <c r="AL13" i="73" s="1" a="1"/>
  <c r="AL13" i="73" s="1"/>
  <c r="AE14" i="73"/>
  <c r="AL14" i="73" s="1" a="1"/>
  <c r="AL14" i="73" s="1"/>
  <c r="AE16" i="73"/>
  <c r="AL16" i="73" s="1" a="1"/>
  <c r="AL16" i="73" s="1"/>
  <c r="AE7" i="73"/>
  <c r="AL7" i="73" s="1" a="1"/>
  <c r="AL7" i="73" s="1"/>
  <c r="AE11" i="73"/>
  <c r="AL11" i="73" s="1" a="1"/>
  <c r="AL11" i="73" s="1"/>
  <c r="AE9" i="73"/>
  <c r="AL9" i="73" s="1" a="1"/>
  <c r="AL9" i="73" s="1"/>
  <c r="AE12" i="73"/>
  <c r="AL12" i="73" s="1" a="1"/>
  <c r="AL12" i="73" s="1"/>
  <c r="AE15" i="73"/>
  <c r="AL15" i="73" s="1" a="1"/>
  <c r="AL15" i="73" s="1"/>
  <c r="AE4" i="73"/>
  <c r="AL4" i="73" s="1" a="1"/>
  <c r="AL4" i="73" s="1"/>
  <c r="V18" i="73"/>
  <c r="V24" i="73" s="1"/>
  <c r="W18" i="67"/>
  <c r="W24" i="67" s="1"/>
  <c r="W18" i="70"/>
  <c r="W24" i="70" s="1"/>
  <c r="K22" i="7" s="1"/>
  <c r="AI17" i="70"/>
  <c r="AG17" i="70"/>
  <c r="U24" i="70"/>
  <c r="Y18" i="70"/>
  <c r="AA18" i="67"/>
  <c r="M24" i="68"/>
  <c r="L25" i="68"/>
  <c r="E8" i="68"/>
  <c r="F7" i="68"/>
  <c r="E24" i="68"/>
  <c r="F23" i="68"/>
  <c r="U24" i="67"/>
  <c r="Y18" i="67"/>
  <c r="AG17" i="67"/>
  <c r="C18" i="66"/>
  <c r="C24" i="66" s="1"/>
  <c r="X20" i="7"/>
  <c r="Q20" i="7"/>
  <c r="M20" i="7"/>
  <c r="L20" i="7"/>
  <c r="K20" i="7"/>
  <c r="I20" i="7"/>
  <c r="H20" i="7"/>
  <c r="G20" i="7"/>
  <c r="F20" i="7"/>
  <c r="E20" i="7"/>
  <c r="J42" i="65"/>
  <c r="C42" i="65"/>
  <c r="D39" i="65" s="1"/>
  <c r="K41" i="65"/>
  <c r="G41" i="65"/>
  <c r="K40" i="65"/>
  <c r="G40" i="65"/>
  <c r="D40" i="65"/>
  <c r="K39" i="65"/>
  <c r="G39" i="65"/>
  <c r="K38" i="65"/>
  <c r="G38" i="65"/>
  <c r="D38" i="65"/>
  <c r="K37" i="65"/>
  <c r="G37" i="65"/>
  <c r="D37" i="65"/>
  <c r="K36" i="65"/>
  <c r="G36" i="65"/>
  <c r="D36" i="65"/>
  <c r="K35" i="65"/>
  <c r="G35" i="65"/>
  <c r="D35" i="65"/>
  <c r="K34" i="65"/>
  <c r="G34" i="65"/>
  <c r="D34" i="65"/>
  <c r="K33" i="65"/>
  <c r="G33" i="65"/>
  <c r="D33" i="65"/>
  <c r="K32" i="65"/>
  <c r="G32" i="65"/>
  <c r="D32" i="65"/>
  <c r="K31" i="65"/>
  <c r="G31" i="65"/>
  <c r="D31" i="65"/>
  <c r="K30" i="65"/>
  <c r="G30" i="65"/>
  <c r="D30" i="65"/>
  <c r="K29" i="65"/>
  <c r="G29" i="65"/>
  <c r="D29" i="65"/>
  <c r="K28" i="65"/>
  <c r="G28" i="65"/>
  <c r="D28" i="65"/>
  <c r="K27" i="65"/>
  <c r="G27" i="65"/>
  <c r="D27" i="65"/>
  <c r="K26" i="65"/>
  <c r="G26" i="65"/>
  <c r="D26" i="65"/>
  <c r="K25" i="65"/>
  <c r="G25" i="65"/>
  <c r="D25" i="65"/>
  <c r="K24" i="65"/>
  <c r="G24" i="65"/>
  <c r="D24" i="65"/>
  <c r="K23" i="65"/>
  <c r="G23" i="65"/>
  <c r="D23" i="65"/>
  <c r="K22" i="65"/>
  <c r="K42" i="65" s="1"/>
  <c r="G22" i="65"/>
  <c r="D22" i="65"/>
  <c r="D42" i="65" s="1"/>
  <c r="J18" i="65"/>
  <c r="K11" i="65" s="1"/>
  <c r="C18" i="65"/>
  <c r="D15" i="65" s="1"/>
  <c r="K17" i="65"/>
  <c r="K4" i="65"/>
  <c r="AA28" i="57"/>
  <c r="AD1" i="57"/>
  <c r="Z16" i="57"/>
  <c r="X16" i="57"/>
  <c r="T16" i="57"/>
  <c r="S16" i="57"/>
  <c r="Q16" i="57"/>
  <c r="P16" i="57"/>
  <c r="Z15" i="57"/>
  <c r="X15" i="57"/>
  <c r="T15" i="57"/>
  <c r="S15" i="57"/>
  <c r="Q15" i="57"/>
  <c r="P15" i="57"/>
  <c r="Z14" i="57"/>
  <c r="X14" i="57"/>
  <c r="T14" i="57"/>
  <c r="S14" i="57"/>
  <c r="Q14" i="57"/>
  <c r="P14" i="57"/>
  <c r="Z13" i="57"/>
  <c r="X13" i="57"/>
  <c r="T13" i="57"/>
  <c r="S13" i="57"/>
  <c r="Q13" i="57"/>
  <c r="P13" i="57"/>
  <c r="Z12" i="57"/>
  <c r="X12" i="57"/>
  <c r="T12" i="57"/>
  <c r="S12" i="57"/>
  <c r="Q12" i="57"/>
  <c r="P12" i="57"/>
  <c r="Z11" i="57"/>
  <c r="X11" i="57"/>
  <c r="T11" i="57"/>
  <c r="S11" i="57"/>
  <c r="Q11" i="57"/>
  <c r="P11" i="57"/>
  <c r="Z10" i="57"/>
  <c r="X10" i="57"/>
  <c r="T10" i="57"/>
  <c r="S10" i="57"/>
  <c r="Q10" i="57"/>
  <c r="P10" i="57"/>
  <c r="Z9" i="57"/>
  <c r="X9" i="57"/>
  <c r="T9" i="57"/>
  <c r="S9" i="57"/>
  <c r="Q9" i="57"/>
  <c r="P9" i="57"/>
  <c r="Z8" i="57"/>
  <c r="X8" i="57"/>
  <c r="T8" i="57"/>
  <c r="S8" i="57"/>
  <c r="Q8" i="57"/>
  <c r="P8" i="57"/>
  <c r="Z7" i="57"/>
  <c r="X7" i="57"/>
  <c r="T7" i="57"/>
  <c r="S7" i="57"/>
  <c r="Q7" i="57"/>
  <c r="P7" i="57"/>
  <c r="Z6" i="57"/>
  <c r="X6" i="57"/>
  <c r="T6" i="57"/>
  <c r="S6" i="57"/>
  <c r="Q6" i="57"/>
  <c r="P6" i="57"/>
  <c r="Z5" i="57"/>
  <c r="X5" i="57"/>
  <c r="T5" i="57"/>
  <c r="S5" i="57"/>
  <c r="Q5" i="57"/>
  <c r="P5" i="57"/>
  <c r="Z4" i="57"/>
  <c r="X4" i="57"/>
  <c r="T4" i="57"/>
  <c r="S4" i="57"/>
  <c r="Q4" i="57"/>
  <c r="P4" i="57"/>
  <c r="Z3" i="57"/>
  <c r="X3" i="57"/>
  <c r="T3" i="57"/>
  <c r="S3" i="57"/>
  <c r="Q3" i="57"/>
  <c r="P3" i="57"/>
  <c r="G9" i="79" l="1"/>
  <c r="G5" i="79"/>
  <c r="G16" i="79"/>
  <c r="G7" i="79"/>
  <c r="G15" i="79"/>
  <c r="G4" i="79"/>
  <c r="M30" i="85"/>
  <c r="L31" i="85"/>
  <c r="F30" i="85"/>
  <c r="E31" i="85"/>
  <c r="M29" i="84"/>
  <c r="L30" i="84"/>
  <c r="F30" i="84"/>
  <c r="E31" i="84"/>
  <c r="Y22" i="7"/>
  <c r="AB22" i="7"/>
  <c r="J20" i="7"/>
  <c r="Y20" i="7" s="1"/>
  <c r="Z20" i="7" s="1"/>
  <c r="G14" i="76"/>
  <c r="G12" i="76"/>
  <c r="F29" i="79"/>
  <c r="E30" i="79"/>
  <c r="F9" i="79"/>
  <c r="E10" i="79"/>
  <c r="F15" i="79"/>
  <c r="E16" i="79"/>
  <c r="F16" i="79" s="1"/>
  <c r="M10" i="79"/>
  <c r="G10" i="79" s="1"/>
  <c r="L11" i="79"/>
  <c r="M11" i="79" s="1"/>
  <c r="M28" i="79"/>
  <c r="L29" i="79"/>
  <c r="AP18" i="77"/>
  <c r="AP24" i="77" s="1"/>
  <c r="L6" i="68"/>
  <c r="L12" i="68"/>
  <c r="M5" i="68"/>
  <c r="F13" i="68"/>
  <c r="E14" i="68"/>
  <c r="F15" i="76"/>
  <c r="E16" i="76"/>
  <c r="F16" i="76" s="1"/>
  <c r="M9" i="76"/>
  <c r="L10" i="76"/>
  <c r="M15" i="76"/>
  <c r="L16" i="76"/>
  <c r="M16" i="76" s="1"/>
  <c r="G16" i="76" s="1"/>
  <c r="F9" i="76"/>
  <c r="E10" i="76"/>
  <c r="M27" i="76"/>
  <c r="L28" i="76"/>
  <c r="F27" i="76"/>
  <c r="E28" i="76"/>
  <c r="AL17" i="75"/>
  <c r="AP3" i="75"/>
  <c r="AN3" i="75"/>
  <c r="AN17" i="75" s="1"/>
  <c r="AP12" i="73"/>
  <c r="AN12" i="73"/>
  <c r="AM12" i="73"/>
  <c r="AP9" i="73"/>
  <c r="AN9" i="73"/>
  <c r="AM9" i="73"/>
  <c r="AP6" i="73"/>
  <c r="AN6" i="73"/>
  <c r="AM6" i="73"/>
  <c r="AP11" i="73"/>
  <c r="AN11" i="73"/>
  <c r="AM11" i="73"/>
  <c r="AP10" i="73"/>
  <c r="AN10" i="73"/>
  <c r="AP7" i="73"/>
  <c r="AN7" i="73"/>
  <c r="AM7" i="73"/>
  <c r="AP5" i="73"/>
  <c r="AN5" i="73"/>
  <c r="AM5" i="73"/>
  <c r="AP16" i="73"/>
  <c r="AN16" i="73"/>
  <c r="AM16" i="73"/>
  <c r="AD18" i="73"/>
  <c r="AD24" i="73" s="1"/>
  <c r="AE3" i="73"/>
  <c r="AP14" i="73"/>
  <c r="AN14" i="73"/>
  <c r="AP4" i="73"/>
  <c r="AN4" i="73"/>
  <c r="AM4" i="73"/>
  <c r="AP13" i="73"/>
  <c r="AN13" i="73"/>
  <c r="AM13" i="73"/>
  <c r="AP15" i="73"/>
  <c r="AN15" i="73"/>
  <c r="AM15" i="73"/>
  <c r="AP8" i="73"/>
  <c r="AN8" i="73"/>
  <c r="AM8" i="73"/>
  <c r="D8" i="65"/>
  <c r="D16" i="65"/>
  <c r="K10" i="65"/>
  <c r="K12" i="65"/>
  <c r="K9" i="65"/>
  <c r="K14" i="65"/>
  <c r="K6" i="65"/>
  <c r="D5" i="65"/>
  <c r="D14" i="65"/>
  <c r="D6" i="65"/>
  <c r="D10" i="65"/>
  <c r="D13" i="65"/>
  <c r="AE1" i="70"/>
  <c r="V7" i="70"/>
  <c r="V5" i="70"/>
  <c r="V11" i="70"/>
  <c r="V4" i="70"/>
  <c r="V10" i="70"/>
  <c r="V8" i="70"/>
  <c r="V9" i="70"/>
  <c r="V15" i="70"/>
  <c r="Y24" i="70"/>
  <c r="V13" i="70"/>
  <c r="V14" i="70"/>
  <c r="V16" i="70"/>
  <c r="V6" i="70"/>
  <c r="V12" i="70"/>
  <c r="V3" i="70"/>
  <c r="F8" i="68"/>
  <c r="E9" i="68"/>
  <c r="M25" i="68"/>
  <c r="L26" i="68"/>
  <c r="F24" i="68"/>
  <c r="E25" i="68"/>
  <c r="AE1" i="67"/>
  <c r="V8" i="67"/>
  <c r="V12" i="67"/>
  <c r="V14" i="67"/>
  <c r="V4" i="67"/>
  <c r="Y24" i="67"/>
  <c r="V15" i="67"/>
  <c r="V5" i="67"/>
  <c r="V10" i="67"/>
  <c r="V6" i="67"/>
  <c r="V13" i="67"/>
  <c r="V16" i="67"/>
  <c r="V11" i="67"/>
  <c r="V7" i="67"/>
  <c r="V9" i="67"/>
  <c r="V3" i="67"/>
  <c r="E22" i="65"/>
  <c r="D4" i="65"/>
  <c r="K16" i="65"/>
  <c r="K8" i="65"/>
  <c r="D12" i="65"/>
  <c r="K7" i="65"/>
  <c r="D11" i="65"/>
  <c r="K15" i="65"/>
  <c r="K5" i="65"/>
  <c r="L5" i="65" s="1"/>
  <c r="M5" i="65" s="1"/>
  <c r="D9" i="65"/>
  <c r="K13" i="65"/>
  <c r="D17" i="65"/>
  <c r="L22" i="65"/>
  <c r="D41" i="65"/>
  <c r="L4" i="65"/>
  <c r="M4" i="65" s="1"/>
  <c r="D7" i="65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3" i="59"/>
  <c r="G11" i="79" l="1"/>
  <c r="G12" i="79"/>
  <c r="F31" i="85"/>
  <c r="E32" i="85"/>
  <c r="M31" i="85"/>
  <c r="L32" i="85"/>
  <c r="F31" i="84"/>
  <c r="E32" i="84"/>
  <c r="M30" i="84"/>
  <c r="L31" i="84"/>
  <c r="D20" i="7"/>
  <c r="G9" i="76"/>
  <c r="G4" i="76"/>
  <c r="G15" i="76"/>
  <c r="G7" i="76"/>
  <c r="F10" i="79"/>
  <c r="E11" i="79"/>
  <c r="F11" i="79" s="1"/>
  <c r="M29" i="79"/>
  <c r="L30" i="79"/>
  <c r="F30" i="79"/>
  <c r="E31" i="79"/>
  <c r="M12" i="68"/>
  <c r="L13" i="68"/>
  <c r="M6" i="68"/>
  <c r="L7" i="68"/>
  <c r="F14" i="68"/>
  <c r="E17" i="68"/>
  <c r="F17" i="68" s="1"/>
  <c r="E15" i="68"/>
  <c r="F10" i="76"/>
  <c r="E11" i="76"/>
  <c r="F11" i="76" s="1"/>
  <c r="E29" i="76"/>
  <c r="F28" i="76"/>
  <c r="M10" i="76"/>
  <c r="L11" i="76"/>
  <c r="M11" i="76" s="1"/>
  <c r="L29" i="76"/>
  <c r="M28" i="76"/>
  <c r="V18" i="70"/>
  <c r="V24" i="70" s="1"/>
  <c r="AP18" i="75"/>
  <c r="AP24" i="75" s="1"/>
  <c r="AE18" i="73"/>
  <c r="AE24" i="73" s="1"/>
  <c r="AL3" i="73"/>
  <c r="K18" i="65"/>
  <c r="AD4" i="70"/>
  <c r="AE4" i="70" s="1"/>
  <c r="AL4" i="70" s="1" a="1"/>
  <c r="AL4" i="70" s="1"/>
  <c r="AD9" i="70"/>
  <c r="AE9" i="70" s="1"/>
  <c r="AL9" i="70" s="1" a="1"/>
  <c r="AL9" i="70" s="1"/>
  <c r="AD8" i="70"/>
  <c r="AE8" i="70" s="1"/>
  <c r="AL8" i="70" s="1" a="1"/>
  <c r="AL8" i="70" s="1"/>
  <c r="AD11" i="70"/>
  <c r="AE11" i="70" s="1"/>
  <c r="AL11" i="70" s="1" a="1"/>
  <c r="AL11" i="70" s="1"/>
  <c r="AD12" i="70"/>
  <c r="AE12" i="70" s="1"/>
  <c r="AL12" i="70" s="1" a="1"/>
  <c r="AL12" i="70" s="1"/>
  <c r="AD5" i="70"/>
  <c r="AE5" i="70" s="1"/>
  <c r="AL5" i="70" s="1" a="1"/>
  <c r="AL5" i="70" s="1"/>
  <c r="AD7" i="70"/>
  <c r="AE7" i="70" s="1"/>
  <c r="AL7" i="70" s="1" a="1"/>
  <c r="AL7" i="70" s="1"/>
  <c r="AD15" i="70"/>
  <c r="AE15" i="70" s="1"/>
  <c r="AL15" i="70" s="1" a="1"/>
  <c r="AL15" i="70" s="1"/>
  <c r="AD10" i="70"/>
  <c r="AE10" i="70" s="1"/>
  <c r="AL10" i="70" s="1" a="1"/>
  <c r="AL10" i="70" s="1"/>
  <c r="AM10" i="70" s="1"/>
  <c r="AD13" i="70"/>
  <c r="AE13" i="70" s="1"/>
  <c r="AL13" i="70" s="1" a="1"/>
  <c r="AL13" i="70" s="1"/>
  <c r="AD14" i="70"/>
  <c r="AE14" i="70" s="1"/>
  <c r="AL14" i="70" s="1" a="1"/>
  <c r="AL14" i="70" s="1"/>
  <c r="AM14" i="70" s="1"/>
  <c r="AD16" i="70"/>
  <c r="AE16" i="70" s="1"/>
  <c r="AL16" i="70" s="1" a="1"/>
  <c r="AL16" i="70" s="1"/>
  <c r="AD6" i="70"/>
  <c r="AE6" i="70" s="1"/>
  <c r="AL6" i="70" s="1" a="1"/>
  <c r="AL6" i="70" s="1"/>
  <c r="AD3" i="70"/>
  <c r="E10" i="68"/>
  <c r="F9" i="68"/>
  <c r="F25" i="68"/>
  <c r="E26" i="68"/>
  <c r="M26" i="68"/>
  <c r="L27" i="68"/>
  <c r="V18" i="67"/>
  <c r="V24" i="67" s="1"/>
  <c r="AD5" i="67"/>
  <c r="AE5" i="67" s="1"/>
  <c r="AL5" i="67" s="1" a="1"/>
  <c r="AL5" i="67" s="1"/>
  <c r="AD11" i="67"/>
  <c r="AE11" i="67" s="1"/>
  <c r="AL11" i="67" s="1" a="1"/>
  <c r="AL11" i="67" s="1"/>
  <c r="AD10" i="67"/>
  <c r="AE10" i="67" s="1"/>
  <c r="AL10" i="67" s="1" a="1"/>
  <c r="AL10" i="67" s="1"/>
  <c r="AD15" i="67"/>
  <c r="AE15" i="67" s="1"/>
  <c r="AL15" i="67" s="1" a="1"/>
  <c r="AL15" i="67" s="1"/>
  <c r="AD7" i="67"/>
  <c r="AE7" i="67" s="1"/>
  <c r="AL7" i="67" s="1" a="1"/>
  <c r="AL7" i="67" s="1"/>
  <c r="AD8" i="67"/>
  <c r="AE8" i="67" s="1"/>
  <c r="AL8" i="67" s="1" a="1"/>
  <c r="AL8" i="67" s="1"/>
  <c r="AD12" i="67"/>
  <c r="AE12" i="67" s="1"/>
  <c r="AL12" i="67" s="1" a="1"/>
  <c r="AL12" i="67" s="1"/>
  <c r="AD9" i="67"/>
  <c r="AE9" i="67" s="1"/>
  <c r="AL9" i="67" s="1" a="1"/>
  <c r="AL9" i="67" s="1"/>
  <c r="AM9" i="67" s="1"/>
  <c r="AD13" i="67"/>
  <c r="AE13" i="67" s="1"/>
  <c r="AL13" i="67" s="1" a="1"/>
  <c r="AL13" i="67" s="1"/>
  <c r="AD6" i="67"/>
  <c r="AE6" i="67" s="1"/>
  <c r="AL6" i="67" s="1" a="1"/>
  <c r="AL6" i="67" s="1"/>
  <c r="AD4" i="67"/>
  <c r="AE4" i="67" s="1"/>
  <c r="AL4" i="67" s="1" a="1"/>
  <c r="AL4" i="67" s="1"/>
  <c r="AD14" i="67"/>
  <c r="AE14" i="67" s="1"/>
  <c r="AL14" i="67" s="1" a="1"/>
  <c r="AL14" i="67" s="1"/>
  <c r="AD16" i="67"/>
  <c r="AE16" i="67" s="1"/>
  <c r="AL16" i="67" s="1" a="1"/>
  <c r="AL16" i="67" s="1"/>
  <c r="AD3" i="67"/>
  <c r="D18" i="65"/>
  <c r="E4" i="65"/>
  <c r="F22" i="65"/>
  <c r="E23" i="65"/>
  <c r="M22" i="65"/>
  <c r="L23" i="65"/>
  <c r="L6" i="65"/>
  <c r="M6" i="65" s="1"/>
  <c r="G6" i="65" s="1"/>
  <c r="L12" i="65"/>
  <c r="M12" i="65" s="1"/>
  <c r="M17" i="7"/>
  <c r="AE3" i="59"/>
  <c r="J11" i="63"/>
  <c r="J16" i="63"/>
  <c r="J9" i="63"/>
  <c r="J5" i="63"/>
  <c r="J4" i="63"/>
  <c r="J14" i="63"/>
  <c r="J13" i="63"/>
  <c r="J10" i="63"/>
  <c r="J12" i="63"/>
  <c r="J7" i="63"/>
  <c r="J17" i="63"/>
  <c r="J6" i="63"/>
  <c r="J8" i="63"/>
  <c r="J15" i="63"/>
  <c r="C17" i="63"/>
  <c r="AD1" i="53"/>
  <c r="Q19" i="7"/>
  <c r="M19" i="7"/>
  <c r="L19" i="7"/>
  <c r="K19" i="7"/>
  <c r="I19" i="7"/>
  <c r="H19" i="7"/>
  <c r="G19" i="7"/>
  <c r="F19" i="7"/>
  <c r="E19" i="7"/>
  <c r="AA25" i="59"/>
  <c r="AA28" i="59" s="1"/>
  <c r="AA28" i="53"/>
  <c r="G24" i="64"/>
  <c r="F24" i="64"/>
  <c r="E24" i="64"/>
  <c r="D24" i="64"/>
  <c r="C22" i="64"/>
  <c r="F32" i="85" l="1"/>
  <c r="E33" i="85"/>
  <c r="M32" i="85"/>
  <c r="L33" i="85"/>
  <c r="M31" i="84"/>
  <c r="L32" i="84"/>
  <c r="E33" i="84"/>
  <c r="F32" i="84"/>
  <c r="G10" i="76"/>
  <c r="G5" i="76"/>
  <c r="G11" i="76"/>
  <c r="G6" i="76"/>
  <c r="F31" i="79"/>
  <c r="E32" i="79"/>
  <c r="L31" i="79"/>
  <c r="M30" i="79"/>
  <c r="G4" i="68"/>
  <c r="G5" i="68"/>
  <c r="M7" i="68"/>
  <c r="L8" i="68"/>
  <c r="L14" i="68"/>
  <c r="M13" i="68"/>
  <c r="G13" i="68" s="1"/>
  <c r="F15" i="68"/>
  <c r="E16" i="68"/>
  <c r="F16" i="68" s="1"/>
  <c r="F29" i="76"/>
  <c r="E30" i="76"/>
  <c r="M29" i="76"/>
  <c r="L30" i="76"/>
  <c r="AP3" i="73"/>
  <c r="AN3" i="73"/>
  <c r="AN17" i="73" s="1"/>
  <c r="AL17" i="73"/>
  <c r="AM3" i="73"/>
  <c r="AM17" i="73" s="1"/>
  <c r="J19" i="7"/>
  <c r="Y19" i="7" s="1"/>
  <c r="AP15" i="70"/>
  <c r="AN15" i="70"/>
  <c r="AM15" i="70"/>
  <c r="AP7" i="70"/>
  <c r="AN7" i="70"/>
  <c r="AM7" i="70"/>
  <c r="AD18" i="70"/>
  <c r="AD24" i="70" s="1"/>
  <c r="X22" i="7" s="1"/>
  <c r="Z22" i="7" s="1"/>
  <c r="AE3" i="70"/>
  <c r="AP5" i="70"/>
  <c r="AN5" i="70"/>
  <c r="AM5" i="70"/>
  <c r="AP6" i="70"/>
  <c r="AN6" i="70"/>
  <c r="AM6" i="70"/>
  <c r="AP12" i="70"/>
  <c r="AN12" i="70"/>
  <c r="AM12" i="70"/>
  <c r="AP16" i="70"/>
  <c r="AN16" i="70"/>
  <c r="AM16" i="70"/>
  <c r="AP11" i="70"/>
  <c r="AN11" i="70"/>
  <c r="AM11" i="70"/>
  <c r="AP14" i="70"/>
  <c r="AN14" i="70"/>
  <c r="AP8" i="70"/>
  <c r="AN8" i="70"/>
  <c r="AM8" i="70"/>
  <c r="AP13" i="70"/>
  <c r="AN13" i="70"/>
  <c r="AM13" i="70"/>
  <c r="AP9" i="70"/>
  <c r="AN9" i="70"/>
  <c r="AM9" i="70"/>
  <c r="AP10" i="70"/>
  <c r="AN10" i="70"/>
  <c r="AP4" i="70"/>
  <c r="AN4" i="70"/>
  <c r="AM4" i="70"/>
  <c r="F26" i="68"/>
  <c r="E27" i="68"/>
  <c r="L28" i="68"/>
  <c r="M27" i="68"/>
  <c r="F10" i="68"/>
  <c r="E11" i="68"/>
  <c r="F11" i="68" s="1"/>
  <c r="AP12" i="67"/>
  <c r="AN12" i="67"/>
  <c r="AM12" i="67"/>
  <c r="AD18" i="67"/>
  <c r="AD24" i="67" s="1"/>
  <c r="AE3" i="67"/>
  <c r="AP8" i="67"/>
  <c r="AN8" i="67"/>
  <c r="AM8" i="67"/>
  <c r="AP16" i="67"/>
  <c r="AN16" i="67"/>
  <c r="AM16" i="67"/>
  <c r="AP7" i="67"/>
  <c r="AN7" i="67"/>
  <c r="AM7" i="67"/>
  <c r="AP14" i="67"/>
  <c r="AN14" i="67"/>
  <c r="AP15" i="67"/>
  <c r="AN15" i="67"/>
  <c r="AM15" i="67"/>
  <c r="AP4" i="67"/>
  <c r="AN4" i="67"/>
  <c r="AM4" i="67"/>
  <c r="AP10" i="67"/>
  <c r="AN10" i="67"/>
  <c r="AM10" i="67"/>
  <c r="AP6" i="67"/>
  <c r="AN6" i="67"/>
  <c r="AM6" i="67"/>
  <c r="AP11" i="67"/>
  <c r="AN11" i="67"/>
  <c r="AM11" i="67"/>
  <c r="AP13" i="67"/>
  <c r="AN13" i="67"/>
  <c r="AM13" i="67"/>
  <c r="AP5" i="67"/>
  <c r="AN5" i="67"/>
  <c r="AM5" i="67"/>
  <c r="AP9" i="67"/>
  <c r="AN9" i="67"/>
  <c r="F23" i="65"/>
  <c r="E24" i="65"/>
  <c r="M23" i="65"/>
  <c r="L24" i="65"/>
  <c r="F4" i="65"/>
  <c r="E5" i="65"/>
  <c r="L7" i="65"/>
  <c r="L13" i="65"/>
  <c r="C18" i="64"/>
  <c r="C24" i="64" s="1"/>
  <c r="D19" i="7"/>
  <c r="J7" i="6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Q18" i="7"/>
  <c r="M18" i="7"/>
  <c r="L18" i="7"/>
  <c r="K18" i="7"/>
  <c r="I18" i="7"/>
  <c r="H18" i="7"/>
  <c r="G18" i="7"/>
  <c r="F18" i="7"/>
  <c r="E18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M33" i="85" l="1"/>
  <c r="L34" i="85"/>
  <c r="F33" i="85"/>
  <c r="E34" i="85"/>
  <c r="F33" i="84"/>
  <c r="E34" i="84"/>
  <c r="M32" i="84"/>
  <c r="L33" i="84"/>
  <c r="AA20" i="7"/>
  <c r="AC22" i="7"/>
  <c r="AD22" i="7"/>
  <c r="M31" i="79"/>
  <c r="L32" i="79"/>
  <c r="F32" i="79"/>
  <c r="E33" i="79"/>
  <c r="G6" i="68"/>
  <c r="M14" i="68"/>
  <c r="L17" i="68"/>
  <c r="M17" i="68" s="1"/>
  <c r="L15" i="68"/>
  <c r="L9" i="68"/>
  <c r="M8" i="68"/>
  <c r="G8" i="68" s="1"/>
  <c r="M30" i="76"/>
  <c r="L31" i="76"/>
  <c r="F30" i="76"/>
  <c r="E31" i="76"/>
  <c r="AP18" i="73"/>
  <c r="AP24" i="73" s="1"/>
  <c r="AE19" i="7"/>
  <c r="AB19" i="7"/>
  <c r="AE18" i="70"/>
  <c r="AE24" i="70" s="1"/>
  <c r="AL3" i="70"/>
  <c r="M28" i="68"/>
  <c r="L29" i="68"/>
  <c r="E28" i="68"/>
  <c r="F27" i="68"/>
  <c r="AE18" i="67"/>
  <c r="AE24" i="67" s="1"/>
  <c r="AL3" i="67"/>
  <c r="J18" i="7"/>
  <c r="AE18" i="7" s="1"/>
  <c r="M13" i="65"/>
  <c r="G13" i="65" s="1"/>
  <c r="L14" i="65"/>
  <c r="M7" i="65"/>
  <c r="L8" i="65"/>
  <c r="F5" i="65"/>
  <c r="E6" i="65"/>
  <c r="E12" i="65"/>
  <c r="M24" i="65"/>
  <c r="L25" i="65"/>
  <c r="E25" i="65"/>
  <c r="F24" i="65"/>
  <c r="K4" i="63"/>
  <c r="K8" i="63"/>
  <c r="K5" i="63"/>
  <c r="K9" i="63"/>
  <c r="K10" i="63"/>
  <c r="K6" i="63"/>
  <c r="K7" i="63"/>
  <c r="K16" i="63"/>
  <c r="K12" i="63"/>
  <c r="K17" i="63"/>
  <c r="E22" i="63"/>
  <c r="K41" i="63"/>
  <c r="K15" i="63"/>
  <c r="K39" i="63"/>
  <c r="K14" i="63"/>
  <c r="K38" i="63"/>
  <c r="K13" i="63"/>
  <c r="L22" i="63"/>
  <c r="K37" i="63"/>
  <c r="D41" i="63"/>
  <c r="L4" i="63"/>
  <c r="M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F34" i="85" l="1"/>
  <c r="E35" i="85"/>
  <c r="M34" i="85"/>
  <c r="L35" i="85"/>
  <c r="M33" i="84"/>
  <c r="L34" i="84"/>
  <c r="F34" i="84"/>
  <c r="E35" i="84"/>
  <c r="AB18" i="7"/>
  <c r="F33" i="79"/>
  <c r="E34" i="79"/>
  <c r="M32" i="79"/>
  <c r="L33" i="79"/>
  <c r="G14" i="68"/>
  <c r="L10" i="68"/>
  <c r="M9" i="68"/>
  <c r="G9" i="68" s="1"/>
  <c r="M15" i="68"/>
  <c r="G15" i="68" s="1"/>
  <c r="L16" i="68"/>
  <c r="M16" i="68" s="1"/>
  <c r="G16" i="68" s="1"/>
  <c r="F31" i="76"/>
  <c r="E32" i="76"/>
  <c r="M31" i="76"/>
  <c r="L32" i="76"/>
  <c r="Y18" i="7"/>
  <c r="D18" i="7"/>
  <c r="G7" i="65"/>
  <c r="G12" i="65"/>
  <c r="AL17" i="70"/>
  <c r="AP3" i="70"/>
  <c r="AN3" i="70"/>
  <c r="AN17" i="70" s="1"/>
  <c r="AM3" i="70"/>
  <c r="AM17" i="70" s="1"/>
  <c r="F28" i="68"/>
  <c r="E29" i="68"/>
  <c r="M29" i="68"/>
  <c r="L30" i="68"/>
  <c r="AP3" i="67"/>
  <c r="AN3" i="67"/>
  <c r="AN17" i="67" s="1"/>
  <c r="AL17" i="67"/>
  <c r="AM3" i="67"/>
  <c r="AM17" i="67" s="1"/>
  <c r="F12" i="65"/>
  <c r="E13" i="65"/>
  <c r="F6" i="65"/>
  <c r="E7" i="65"/>
  <c r="M8" i="65"/>
  <c r="G8" i="65" s="1"/>
  <c r="L9" i="65"/>
  <c r="F25" i="65"/>
  <c r="E26" i="65"/>
  <c r="M14" i="65"/>
  <c r="L17" i="65"/>
  <c r="M17" i="65" s="1"/>
  <c r="G17" i="65" s="1"/>
  <c r="L15" i="65"/>
  <c r="M25" i="65"/>
  <c r="L26" i="65"/>
  <c r="K18" i="63"/>
  <c r="D10" i="6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L36" i="85" l="1"/>
  <c r="M35" i="85"/>
  <c r="F35" i="85"/>
  <c r="E36" i="85"/>
  <c r="F35" i="84"/>
  <c r="E36" i="84"/>
  <c r="M34" i="84"/>
  <c r="L35" i="84"/>
  <c r="M33" i="79"/>
  <c r="L34" i="79"/>
  <c r="F34" i="79"/>
  <c r="E35" i="79"/>
  <c r="G17" i="68"/>
  <c r="M10" i="68"/>
  <c r="L11" i="68"/>
  <c r="M11" i="68" s="1"/>
  <c r="M32" i="76"/>
  <c r="L33" i="76"/>
  <c r="F32" i="76"/>
  <c r="E33" i="76"/>
  <c r="AP18" i="70"/>
  <c r="AP24" i="70" s="1"/>
  <c r="M30" i="68"/>
  <c r="L31" i="68"/>
  <c r="F29" i="68"/>
  <c r="E30" i="68"/>
  <c r="AP18" i="67"/>
  <c r="AP24" i="67" s="1"/>
  <c r="F26" i="65"/>
  <c r="E27" i="65"/>
  <c r="M9" i="65"/>
  <c r="G9" i="65" s="1"/>
  <c r="L10" i="65"/>
  <c r="F7" i="65"/>
  <c r="E8" i="65"/>
  <c r="L27" i="65"/>
  <c r="M26" i="65"/>
  <c r="M15" i="65"/>
  <c r="G15" i="65" s="1"/>
  <c r="L16" i="65"/>
  <c r="M16" i="65" s="1"/>
  <c r="G16" i="65" s="1"/>
  <c r="F13" i="65"/>
  <c r="E14" i="65"/>
  <c r="K18" i="61"/>
  <c r="M5" i="63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M36" i="85" l="1"/>
  <c r="L37" i="85"/>
  <c r="F36" i="85"/>
  <c r="E37" i="85"/>
  <c r="M35" i="84"/>
  <c r="L36" i="84"/>
  <c r="F36" i="84"/>
  <c r="E37" i="84"/>
  <c r="F35" i="79"/>
  <c r="E36" i="79"/>
  <c r="M34" i="79"/>
  <c r="L35" i="79"/>
  <c r="G11" i="68"/>
  <c r="G7" i="68"/>
  <c r="G10" i="68"/>
  <c r="G12" i="68"/>
  <c r="F33" i="76"/>
  <c r="E34" i="76"/>
  <c r="M33" i="76"/>
  <c r="L34" i="76"/>
  <c r="G14" i="65"/>
  <c r="M31" i="68"/>
  <c r="L32" i="68"/>
  <c r="F30" i="68"/>
  <c r="E31" i="68"/>
  <c r="M27" i="65"/>
  <c r="L28" i="65"/>
  <c r="F8" i="65"/>
  <c r="E9" i="65"/>
  <c r="F14" i="65"/>
  <c r="E15" i="65"/>
  <c r="E17" i="65"/>
  <c r="F17" i="65" s="1"/>
  <c r="M10" i="65"/>
  <c r="L11" i="65"/>
  <c r="M11" i="65" s="1"/>
  <c r="F27" i="65"/>
  <c r="E28" i="65"/>
  <c r="M24" i="63"/>
  <c r="L25" i="63"/>
  <c r="M12" i="63"/>
  <c r="L13" i="63"/>
  <c r="M6" i="63"/>
  <c r="L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7" i="7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47" i="7"/>
  <c r="O47" i="7"/>
  <c r="P47" i="7"/>
  <c r="R47" i="7"/>
  <c r="S47" i="7"/>
  <c r="T47" i="7"/>
  <c r="U47" i="7"/>
  <c r="V47" i="7"/>
  <c r="W47" i="7"/>
  <c r="AA27" i="59"/>
  <c r="AA26" i="59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N7" i="58" s="1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N16" i="57"/>
  <c r="I16" i="57"/>
  <c r="AH15" i="57"/>
  <c r="N15" i="57"/>
  <c r="I15" i="57"/>
  <c r="AH14" i="57"/>
  <c r="N14" i="57"/>
  <c r="I14" i="57"/>
  <c r="AH13" i="57"/>
  <c r="N13" i="57"/>
  <c r="I13" i="57"/>
  <c r="AH12" i="57"/>
  <c r="N12" i="57"/>
  <c r="I12" i="57"/>
  <c r="AH11" i="57"/>
  <c r="N11" i="57"/>
  <c r="I11" i="57"/>
  <c r="AH10" i="57"/>
  <c r="N10" i="57"/>
  <c r="I10" i="57"/>
  <c r="AH9" i="57"/>
  <c r="AK9" i="57"/>
  <c r="N9" i="57"/>
  <c r="I9" i="57"/>
  <c r="AH8" i="57"/>
  <c r="N8" i="57"/>
  <c r="I8" i="57"/>
  <c r="AH7" i="57"/>
  <c r="N7" i="57"/>
  <c r="I7" i="57"/>
  <c r="AH6" i="57"/>
  <c r="N6" i="57"/>
  <c r="I6" i="57"/>
  <c r="AH5" i="57"/>
  <c r="N5" i="57"/>
  <c r="I5" i="57"/>
  <c r="AH4" i="57"/>
  <c r="AK4" i="57"/>
  <c r="N4" i="57"/>
  <c r="I4" i="57"/>
  <c r="AH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Z14" i="53"/>
  <c r="X14" i="53"/>
  <c r="T14" i="53"/>
  <c r="S14" i="53"/>
  <c r="Q14" i="53"/>
  <c r="P14" i="53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F37" i="85" l="1"/>
  <c r="E38" i="85"/>
  <c r="M37" i="85"/>
  <c r="L38" i="85"/>
  <c r="F37" i="84"/>
  <c r="E38" i="84"/>
  <c r="M36" i="84"/>
  <c r="L37" i="84"/>
  <c r="M35" i="79"/>
  <c r="L36" i="79"/>
  <c r="F36" i="79"/>
  <c r="E37" i="79"/>
  <c r="M34" i="76"/>
  <c r="L35" i="76"/>
  <c r="F34" i="76"/>
  <c r="E35" i="76"/>
  <c r="G11" i="65"/>
  <c r="G4" i="65"/>
  <c r="G10" i="65"/>
  <c r="G5" i="65"/>
  <c r="E32" i="68"/>
  <c r="F31" i="68"/>
  <c r="M32" i="68"/>
  <c r="L33" i="68"/>
  <c r="F15" i="65"/>
  <c r="E16" i="65"/>
  <c r="F16" i="65" s="1"/>
  <c r="F9" i="65"/>
  <c r="E10" i="65"/>
  <c r="F28" i="65"/>
  <c r="E29" i="65"/>
  <c r="L29" i="65"/>
  <c r="M28" i="65"/>
  <c r="AK14" i="53"/>
  <c r="AK4" i="53"/>
  <c r="AK8" i="53"/>
  <c r="S9" i="58"/>
  <c r="T9" i="58"/>
  <c r="X9" i="58"/>
  <c r="AK15" i="53"/>
  <c r="Z9" i="58"/>
  <c r="P9" i="58"/>
  <c r="AK9" i="58" s="1"/>
  <c r="M7" i="63"/>
  <c r="L8" i="63"/>
  <c r="M13" i="63"/>
  <c r="G13" i="63" s="1"/>
  <c r="L14" i="63"/>
  <c r="F25" i="63"/>
  <c r="E26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Q9" i="58"/>
  <c r="AH17" i="60"/>
  <c r="K18" i="59"/>
  <c r="K24" i="59" s="1"/>
  <c r="I3" i="59"/>
  <c r="I18" i="59" s="1"/>
  <c r="I24" i="59" s="1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K24" i="58" s="1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C18" i="58"/>
  <c r="C24" i="58" s="1"/>
  <c r="I3" i="58"/>
  <c r="I18" i="58" s="1"/>
  <c r="I24" i="58" s="1"/>
  <c r="U15" i="57"/>
  <c r="Y15" i="57" s="1"/>
  <c r="R16" i="53"/>
  <c r="AI16" i="53" s="1"/>
  <c r="R12" i="53"/>
  <c r="O12" i="53" s="1"/>
  <c r="R15" i="53"/>
  <c r="W15" i="53" s="1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6" i="7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7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M38" i="85" l="1"/>
  <c r="L39" i="85"/>
  <c r="F38" i="85"/>
  <c r="E39" i="85"/>
  <c r="M37" i="84"/>
  <c r="L38" i="84"/>
  <c r="F38" i="84"/>
  <c r="E39" i="84"/>
  <c r="F37" i="79"/>
  <c r="E38" i="79"/>
  <c r="M36" i="79"/>
  <c r="L37" i="79"/>
  <c r="F35" i="76"/>
  <c r="E36" i="76"/>
  <c r="M35" i="76"/>
  <c r="L36" i="76"/>
  <c r="M33" i="68"/>
  <c r="L34" i="68"/>
  <c r="F32" i="68"/>
  <c r="E33" i="68"/>
  <c r="M29" i="65"/>
  <c r="L30" i="65"/>
  <c r="F29" i="65"/>
  <c r="E30" i="65"/>
  <c r="F10" i="65"/>
  <c r="E11" i="65"/>
  <c r="F11" i="65" s="1"/>
  <c r="AG7" i="57"/>
  <c r="AG4" i="57"/>
  <c r="AG10" i="57"/>
  <c r="AG16" i="57"/>
  <c r="AG7" i="53"/>
  <c r="AJ9" i="58"/>
  <c r="R9" i="58"/>
  <c r="O9" i="58" s="1"/>
  <c r="U9" i="58"/>
  <c r="Y9" i="58" s="1"/>
  <c r="F26" i="63"/>
  <c r="E27" i="63"/>
  <c r="M14" i="63"/>
  <c r="G14" i="63" s="1"/>
  <c r="L15" i="63"/>
  <c r="L17" i="63"/>
  <c r="M17" i="63" s="1"/>
  <c r="M26" i="63"/>
  <c r="L27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Q24" i="50"/>
  <c r="G17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O10" i="57"/>
  <c r="AI10" i="57"/>
  <c r="O6" i="53"/>
  <c r="W10" i="57"/>
  <c r="O4" i="52"/>
  <c r="W6" i="53"/>
  <c r="AG13" i="57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W8" i="53"/>
  <c r="W15" i="57"/>
  <c r="AI8" i="57"/>
  <c r="AG12" i="57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W13" i="53"/>
  <c r="AK17" i="53"/>
  <c r="AK17" i="57"/>
  <c r="AG3" i="57"/>
  <c r="AI3" i="57"/>
  <c r="W3" i="57"/>
  <c r="O3" i="57"/>
  <c r="R18" i="57"/>
  <c r="R24" i="57" s="1"/>
  <c r="AG6" i="57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7" i="7" s="1"/>
  <c r="I18" i="50"/>
  <c r="I24" i="50" s="1"/>
  <c r="Z18" i="50"/>
  <c r="Z24" i="50" s="1"/>
  <c r="L17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7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F39" i="85" l="1"/>
  <c r="E40" i="85"/>
  <c r="M39" i="85"/>
  <c r="L40" i="85"/>
  <c r="F39" i="84"/>
  <c r="E40" i="84"/>
  <c r="M38" i="84"/>
  <c r="L39" i="84"/>
  <c r="M37" i="79"/>
  <c r="L38" i="79"/>
  <c r="F38" i="79"/>
  <c r="E39" i="79"/>
  <c r="M36" i="76"/>
  <c r="L37" i="76"/>
  <c r="F36" i="76"/>
  <c r="E37" i="76"/>
  <c r="F33" i="68"/>
  <c r="E34" i="68"/>
  <c r="M34" i="68"/>
  <c r="L35" i="68"/>
  <c r="J17" i="7"/>
  <c r="E31" i="65"/>
  <c r="F30" i="65"/>
  <c r="M30" i="65"/>
  <c r="L31" i="65"/>
  <c r="G17" i="63"/>
  <c r="AG8" i="58"/>
  <c r="W9" i="58"/>
  <c r="AG9" i="58"/>
  <c r="G5" i="61"/>
  <c r="M27" i="63"/>
  <c r="L28" i="63"/>
  <c r="M9" i="63"/>
  <c r="L10" i="63"/>
  <c r="M15" i="63"/>
  <c r="L16" i="63"/>
  <c r="M16" i="63" s="1"/>
  <c r="F27" i="63"/>
  <c r="E28" i="63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O13" i="58"/>
  <c r="W4" i="58"/>
  <c r="W13" i="58"/>
  <c r="AG16" i="58"/>
  <c r="AJ17" i="58"/>
  <c r="AI16" i="58"/>
  <c r="AG6" i="58"/>
  <c r="AI12" i="58"/>
  <c r="AG12" i="58"/>
  <c r="O8" i="58"/>
  <c r="W6" i="58"/>
  <c r="O6" i="58"/>
  <c r="W10" i="58"/>
  <c r="AG10" i="58"/>
  <c r="O10" i="58"/>
  <c r="AI8" i="58"/>
  <c r="O12" i="58"/>
  <c r="U18" i="58"/>
  <c r="Y18" i="58" s="1"/>
  <c r="AG4" i="58"/>
  <c r="W3" i="58"/>
  <c r="AI14" i="58"/>
  <c r="W7" i="58"/>
  <c r="AG3" i="58"/>
  <c r="AG11" i="58"/>
  <c r="AK17" i="58"/>
  <c r="O11" i="58"/>
  <c r="W11" i="58"/>
  <c r="AI7" i="58"/>
  <c r="AG7" i="58"/>
  <c r="W14" i="58"/>
  <c r="O14" i="58"/>
  <c r="O3" i="58"/>
  <c r="AG15" i="58"/>
  <c r="O15" i="58"/>
  <c r="W15" i="58"/>
  <c r="R18" i="58"/>
  <c r="R24" i="58" s="1"/>
  <c r="U24" i="57"/>
  <c r="AE1" i="57" s="1"/>
  <c r="W18" i="57"/>
  <c r="W24" i="57" s="1"/>
  <c r="AI17" i="57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5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6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M40" i="85" l="1"/>
  <c r="L41" i="85"/>
  <c r="M41" i="85" s="1"/>
  <c r="F40" i="85"/>
  <c r="E41" i="85"/>
  <c r="F41" i="85" s="1"/>
  <c r="M39" i="84"/>
  <c r="L40" i="84"/>
  <c r="E41" i="84"/>
  <c r="F41" i="84" s="1"/>
  <c r="F40" i="84"/>
  <c r="F39" i="79"/>
  <c r="E40" i="79"/>
  <c r="M38" i="79"/>
  <c r="L39" i="79"/>
  <c r="F37" i="76"/>
  <c r="E38" i="76"/>
  <c r="M37" i="76"/>
  <c r="L38" i="76"/>
  <c r="AE17" i="7"/>
  <c r="D17" i="7"/>
  <c r="M35" i="68"/>
  <c r="L36" i="68"/>
  <c r="F34" i="68"/>
  <c r="E35" i="68"/>
  <c r="M31" i="65"/>
  <c r="L32" i="65"/>
  <c r="F31" i="65"/>
  <c r="E32" i="65"/>
  <c r="G9" i="63"/>
  <c r="G7" i="63"/>
  <c r="G16" i="63"/>
  <c r="G6" i="63"/>
  <c r="G15" i="63"/>
  <c r="G4" i="63"/>
  <c r="G12" i="61"/>
  <c r="G7" i="61"/>
  <c r="M10" i="63"/>
  <c r="L11" i="63"/>
  <c r="M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7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U24" i="58"/>
  <c r="V5" i="58" s="1"/>
  <c r="W18" i="58"/>
  <c r="W24" i="58" s="1"/>
  <c r="V9" i="57"/>
  <c r="AG17" i="58"/>
  <c r="V10" i="57"/>
  <c r="V15" i="57"/>
  <c r="V4" i="57"/>
  <c r="V3" i="57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M6" i="57" s="1"/>
  <c r="AD12" i="57"/>
  <c r="AE12" i="57" s="1"/>
  <c r="AL12" i="57" s="1" a="1"/>
  <c r="AL12" i="57" s="1"/>
  <c r="AM12" i="57" s="1"/>
  <c r="AD13" i="57"/>
  <c r="AE13" i="57" s="1"/>
  <c r="AL13" i="57" s="1" a="1"/>
  <c r="AL13" i="57" s="1"/>
  <c r="AM13" i="57" s="1"/>
  <c r="AD11" i="57"/>
  <c r="AE11" i="57" s="1"/>
  <c r="AL11" i="57" s="1" a="1"/>
  <c r="AL11" i="57" s="1"/>
  <c r="AM11" i="57" s="1"/>
  <c r="AD4" i="57"/>
  <c r="AE4" i="57" s="1"/>
  <c r="AL4" i="57" s="1" a="1"/>
  <c r="AL4" i="57" s="1"/>
  <c r="AM4" i="57" s="1"/>
  <c r="AD14" i="57"/>
  <c r="AE14" i="57" s="1"/>
  <c r="AL14" i="57" s="1" a="1"/>
  <c r="AL14" i="57" s="1"/>
  <c r="AD15" i="57"/>
  <c r="AE15" i="57" s="1"/>
  <c r="AL15" i="57" s="1" a="1"/>
  <c r="AL15" i="57" s="1"/>
  <c r="AM15" i="57" s="1"/>
  <c r="AD9" i="57"/>
  <c r="AE9" i="57" s="1"/>
  <c r="AL9" i="57" s="1" a="1"/>
  <c r="AL9" i="57" s="1"/>
  <c r="AM9" i="57" s="1"/>
  <c r="AD3" i="57"/>
  <c r="AD5" i="57"/>
  <c r="AE5" i="57" s="1"/>
  <c r="AL5" i="57" s="1" a="1"/>
  <c r="AL5" i="57" s="1"/>
  <c r="AM5" i="57" s="1"/>
  <c r="AD16" i="57"/>
  <c r="AE16" i="57" s="1"/>
  <c r="AL16" i="57" s="1" a="1"/>
  <c r="AL16" i="57" s="1"/>
  <c r="AM16" i="57" s="1"/>
  <c r="AD10" i="57"/>
  <c r="AE10" i="57" s="1"/>
  <c r="AL10" i="57" s="1" a="1"/>
  <c r="AL10" i="57" s="1"/>
  <c r="AM10" i="57" s="1"/>
  <c r="AD8" i="57"/>
  <c r="AE8" i="57" s="1"/>
  <c r="AL8" i="57" s="1" a="1"/>
  <c r="AL8" i="57" s="1"/>
  <c r="AM8" i="57" s="1"/>
  <c r="AD7" i="57"/>
  <c r="AE7" i="57" s="1"/>
  <c r="AL7" i="57" s="1" a="1"/>
  <c r="AL7" i="57" s="1"/>
  <c r="AM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7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6" i="7" s="1"/>
  <c r="AJ5" i="46"/>
  <c r="S18" i="46"/>
  <c r="S24" i="46" s="1"/>
  <c r="H16" i="7" s="1"/>
  <c r="X18" i="46"/>
  <c r="X24" i="46" s="1"/>
  <c r="M16" i="7" s="1"/>
  <c r="U10" i="46"/>
  <c r="Y10" i="46" s="1"/>
  <c r="R14" i="46"/>
  <c r="J17" i="47" s="1"/>
  <c r="U6" i="46"/>
  <c r="Y6" i="46" s="1"/>
  <c r="Z18" i="46"/>
  <c r="Z24" i="46" s="1"/>
  <c r="L16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6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M40" i="84" l="1"/>
  <c r="L41" i="84"/>
  <c r="M41" i="84" s="1"/>
  <c r="M39" i="79"/>
  <c r="L40" i="79"/>
  <c r="F40" i="79"/>
  <c r="E41" i="79"/>
  <c r="F41" i="79" s="1"/>
  <c r="M38" i="76"/>
  <c r="L39" i="76"/>
  <c r="F38" i="76"/>
  <c r="E39" i="76"/>
  <c r="F35" i="68"/>
  <c r="E36" i="68"/>
  <c r="M36" i="68"/>
  <c r="L37" i="68"/>
  <c r="AB17" i="7"/>
  <c r="Y17" i="7"/>
  <c r="E33" i="65"/>
  <c r="F32" i="65"/>
  <c r="M32" i="65"/>
  <c r="L33" i="65"/>
  <c r="G11" i="63"/>
  <c r="G5" i="63"/>
  <c r="G10" i="63"/>
  <c r="G12" i="63"/>
  <c r="V18" i="57"/>
  <c r="V24" i="57" s="1"/>
  <c r="G15" i="6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AI3" i="46"/>
  <c r="J11" i="47"/>
  <c r="W8" i="46"/>
  <c r="J4" i="47"/>
  <c r="AI9" i="46"/>
  <c r="J14" i="47"/>
  <c r="AI4" i="46"/>
  <c r="J12" i="47"/>
  <c r="W16" i="46"/>
  <c r="J9" i="47"/>
  <c r="AK24" i="46"/>
  <c r="F16" i="7"/>
  <c r="J16" i="7"/>
  <c r="W11" i="46"/>
  <c r="J16" i="47"/>
  <c r="AI12" i="46"/>
  <c r="J10" i="47"/>
  <c r="V18" i="59"/>
  <c r="V24" i="59" s="1"/>
  <c r="Y24" i="58"/>
  <c r="V11" i="58"/>
  <c r="V3" i="58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40" i="79" l="1"/>
  <c r="L41" i="79"/>
  <c r="M41" i="79" s="1"/>
  <c r="F39" i="76"/>
  <c r="E40" i="76"/>
  <c r="M39" i="76"/>
  <c r="L40" i="76"/>
  <c r="AE16" i="7"/>
  <c r="M37" i="68"/>
  <c r="L38" i="68"/>
  <c r="F36" i="68"/>
  <c r="E37" i="68"/>
  <c r="M33" i="65"/>
  <c r="L34" i="65"/>
  <c r="F33" i="65"/>
  <c r="E34" i="65"/>
  <c r="V18" i="58"/>
  <c r="V24" i="58" s="1"/>
  <c r="G10" i="6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D16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M7" i="58" s="1"/>
  <c r="AE13" i="53"/>
  <c r="AL13" i="53" s="1" a="1"/>
  <c r="AL13" i="53" s="1"/>
  <c r="AN13" i="53" s="1"/>
  <c r="AD13" i="58"/>
  <c r="AE13" i="58" s="1"/>
  <c r="AL13" i="58" s="1" a="1"/>
  <c r="AL13" i="58" s="1"/>
  <c r="AM13" i="58" s="1"/>
  <c r="AE12" i="53"/>
  <c r="AL12" i="53" s="1" a="1"/>
  <c r="AL12" i="53" s="1"/>
  <c r="AP12" i="53" s="1"/>
  <c r="AD12" i="58"/>
  <c r="AE12" i="58" s="1"/>
  <c r="AL12" i="58" s="1" a="1"/>
  <c r="AL12" i="58" s="1"/>
  <c r="AE16" i="53"/>
  <c r="AL16" i="53" s="1" a="1"/>
  <c r="AL16" i="53" s="1"/>
  <c r="AP16" i="53" s="1"/>
  <c r="AD16" i="58"/>
  <c r="AE16" i="58" s="1"/>
  <c r="AL16" i="58" s="1" a="1"/>
  <c r="AL16" i="58" s="1"/>
  <c r="AM16" i="58" s="1"/>
  <c r="AE8" i="53"/>
  <c r="AL8" i="53" s="1" a="1"/>
  <c r="AL8" i="53" s="1"/>
  <c r="AP8" i="53" s="1"/>
  <c r="AD8" i="58"/>
  <c r="AE8" i="58" s="1"/>
  <c r="AL8" i="58" s="1" a="1"/>
  <c r="AL8" i="58" s="1"/>
  <c r="AM8" i="58" s="1"/>
  <c r="AE10" i="53"/>
  <c r="AL10" i="53" s="1" a="1"/>
  <c r="AL10" i="53" s="1"/>
  <c r="AN10" i="53" s="1"/>
  <c r="AD10" i="58"/>
  <c r="AE10" i="58" s="1"/>
  <c r="AL10" i="58" s="1" a="1"/>
  <c r="AL10" i="58" s="1"/>
  <c r="AE6" i="53"/>
  <c r="AL6" i="53" s="1" a="1"/>
  <c r="AL6" i="53" s="1"/>
  <c r="AP6" i="53" s="1"/>
  <c r="AD6" i="58"/>
  <c r="AE6" i="58" s="1"/>
  <c r="AL6" i="58" s="1" a="1"/>
  <c r="AL6" i="58" s="1"/>
  <c r="AM6" i="58" s="1"/>
  <c r="AE5" i="53"/>
  <c r="AL5" i="53" s="1" a="1"/>
  <c r="AL5" i="53" s="1"/>
  <c r="AN5" i="53" s="1"/>
  <c r="AD5" i="58"/>
  <c r="AE5" i="58" s="1"/>
  <c r="AL5" i="58" s="1" a="1"/>
  <c r="AL5" i="58" s="1"/>
  <c r="AE11" i="53"/>
  <c r="AL11" i="53" s="1" a="1"/>
  <c r="AL11" i="53" s="1"/>
  <c r="AN11" i="53" s="1"/>
  <c r="AD11" i="58"/>
  <c r="AE11" i="58" s="1"/>
  <c r="AL11" i="58" s="1" a="1"/>
  <c r="AL11" i="58" s="1"/>
  <c r="AM11" i="58" s="1"/>
  <c r="AE15" i="53"/>
  <c r="AL15" i="53" s="1" a="1"/>
  <c r="AL15" i="53" s="1"/>
  <c r="AN15" i="53" s="1"/>
  <c r="AD15" i="58"/>
  <c r="AE15" i="58" s="1"/>
  <c r="AL15" i="58" s="1" a="1"/>
  <c r="AL15" i="58" s="1"/>
  <c r="AM15" i="58" s="1"/>
  <c r="AE9" i="53"/>
  <c r="AL9" i="53" s="1" a="1"/>
  <c r="AL9" i="53" s="1"/>
  <c r="AP9" i="53" s="1"/>
  <c r="AD9" i="58"/>
  <c r="AE9" i="58" s="1"/>
  <c r="AL9" i="58" s="1" a="1"/>
  <c r="AL9" i="58" s="1"/>
  <c r="AE4" i="53"/>
  <c r="AL4" i="53" s="1" a="1"/>
  <c r="AL4" i="53" s="1"/>
  <c r="AN4" i="53" s="1"/>
  <c r="AD4" i="58"/>
  <c r="AE4" i="58" s="1"/>
  <c r="AL4" i="58" s="1" a="1"/>
  <c r="AL4" i="58" s="1"/>
  <c r="AM4" i="58" s="1"/>
  <c r="AE18" i="57"/>
  <c r="AE24" i="57" s="1"/>
  <c r="AL3" i="57"/>
  <c r="AM3" i="57" s="1"/>
  <c r="AM17" i="57" s="1"/>
  <c r="AD18" i="53"/>
  <c r="AD24" i="53" s="1"/>
  <c r="AE3" i="53"/>
  <c r="AM15" i="53"/>
  <c r="AM7" i="53"/>
  <c r="AM8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6" i="7" s="1"/>
  <c r="AB16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M40" i="76" l="1"/>
  <c r="L41" i="76"/>
  <c r="M41" i="76" s="1"/>
  <c r="F40" i="76"/>
  <c r="E41" i="76"/>
  <c r="F41" i="76" s="1"/>
  <c r="F37" i="68"/>
  <c r="E38" i="68"/>
  <c r="M38" i="68"/>
  <c r="L39" i="68"/>
  <c r="F34" i="65"/>
  <c r="E35" i="65"/>
  <c r="L35" i="65"/>
  <c r="M34" i="65"/>
  <c r="AP5" i="58"/>
  <c r="AM5" i="58"/>
  <c r="AM13" i="53"/>
  <c r="AM11" i="53"/>
  <c r="AM10" i="53"/>
  <c r="AM6" i="53"/>
  <c r="AM16" i="53"/>
  <c r="AM4" i="53"/>
  <c r="AP10" i="58"/>
  <c r="AM10" i="58"/>
  <c r="AM12" i="53"/>
  <c r="AM9" i="53"/>
  <c r="AP12" i="58"/>
  <c r="AM12" i="58"/>
  <c r="AP9" i="58"/>
  <c r="AM9" i="58"/>
  <c r="M31" i="63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K12" i="47"/>
  <c r="Y16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45" i="7"/>
  <c r="S45" i="7"/>
  <c r="N45" i="7"/>
  <c r="O45" i="7"/>
  <c r="P45" i="7"/>
  <c r="T45" i="7"/>
  <c r="U45" i="7"/>
  <c r="V45" i="7"/>
  <c r="W45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M39" i="68" l="1"/>
  <c r="L40" i="68"/>
  <c r="F38" i="68"/>
  <c r="E39" i="68"/>
  <c r="M35" i="65"/>
  <c r="L36" i="65"/>
  <c r="F35" i="65"/>
  <c r="E36" i="65"/>
  <c r="AN3" i="58"/>
  <c r="AN17" i="58" s="1"/>
  <c r="AM3" i="58"/>
  <c r="AM17" i="58" s="1"/>
  <c r="E33" i="63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AP3" i="58"/>
  <c r="AP18" i="58" s="1"/>
  <c r="AP24" i="58" s="1"/>
  <c r="AL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18" i="31"/>
  <c r="AD24" i="31" s="1"/>
  <c r="Q14" i="7"/>
  <c r="Q47" i="7" s="1"/>
  <c r="M14" i="7"/>
  <c r="L14" i="7"/>
  <c r="K14" i="7"/>
  <c r="I14" i="7"/>
  <c r="H14" i="7"/>
  <c r="J14" i="7" s="1"/>
  <c r="G14" i="7"/>
  <c r="F14" i="7"/>
  <c r="Q13" i="7"/>
  <c r="M13" i="7"/>
  <c r="L13" i="7"/>
  <c r="K13" i="7"/>
  <c r="AB13" i="7" s="1"/>
  <c r="I13" i="7"/>
  <c r="H13" i="7"/>
  <c r="J13" i="7" s="1"/>
  <c r="G13" i="7"/>
  <c r="F13" i="7"/>
  <c r="E13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F39" i="68" l="1"/>
  <c r="E40" i="68"/>
  <c r="M40" i="68"/>
  <c r="L41" i="68"/>
  <c r="M41" i="68" s="1"/>
  <c r="Y14" i="7"/>
  <c r="M43" i="7"/>
  <c r="F36" i="65"/>
  <c r="E37" i="65"/>
  <c r="L37" i="65"/>
  <c r="M36" i="65"/>
  <c r="M33" i="63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E16" i="46"/>
  <c r="AE11" i="46"/>
  <c r="AE7" i="46"/>
  <c r="AE15" i="46"/>
  <c r="AE6" i="46"/>
  <c r="AE10" i="46"/>
  <c r="AE12" i="46"/>
  <c r="AE9" i="46"/>
  <c r="AE8" i="46"/>
  <c r="AE14" i="46"/>
  <c r="AE4" i="46"/>
  <c r="AE13" i="46"/>
  <c r="N43" i="7"/>
  <c r="O43" i="7"/>
  <c r="W43" i="7"/>
  <c r="P43" i="7"/>
  <c r="L43" i="7"/>
  <c r="R43" i="7"/>
  <c r="K43" i="7"/>
  <c r="V43" i="7"/>
  <c r="AE13" i="7"/>
  <c r="Q43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AE3" i="46"/>
  <c r="C13" i="47" s="1"/>
  <c r="Y13" i="7"/>
  <c r="D14" i="7"/>
  <c r="D13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5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F40" i="68" l="1"/>
  <c r="E41" i="68"/>
  <c r="F41" i="68" s="1"/>
  <c r="M37" i="65"/>
  <c r="L38" i="65"/>
  <c r="F37" i="65"/>
  <c r="E38" i="65"/>
  <c r="F34" i="63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E14" i="59"/>
  <c r="AE10" i="59"/>
  <c r="AE12" i="59"/>
  <c r="AE11" i="59"/>
  <c r="AE8" i="59"/>
  <c r="AE6" i="59"/>
  <c r="AE5" i="59"/>
  <c r="AE16" i="59"/>
  <c r="AE4" i="59"/>
  <c r="AE13" i="59"/>
  <c r="AE9" i="59"/>
  <c r="AE15" i="59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43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4" i="7" s="1"/>
  <c r="E47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5" i="7" s="1"/>
  <c r="M47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5" i="7" s="1"/>
  <c r="G47" i="7" s="1"/>
  <c r="T18" i="40"/>
  <c r="T24" i="40" s="1"/>
  <c r="I15" i="7" s="1"/>
  <c r="I47" i="7" s="1"/>
  <c r="AJ10" i="40"/>
  <c r="Z18" i="40"/>
  <c r="Z24" i="40" s="1"/>
  <c r="L15" i="7" s="1"/>
  <c r="L47" i="7" s="1"/>
  <c r="R3" i="40"/>
  <c r="W3" i="40" s="1"/>
  <c r="R11" i="40"/>
  <c r="AI11" i="40" s="1"/>
  <c r="AK6" i="40"/>
  <c r="R4" i="40"/>
  <c r="S18" i="40"/>
  <c r="S24" i="40" s="1"/>
  <c r="H15" i="7" s="1"/>
  <c r="H47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L14" i="59" l="1" a="1"/>
  <c r="AL14" i="59" s="1"/>
  <c r="AP14" i="59" s="1"/>
  <c r="C16" i="63"/>
  <c r="AL5" i="59" a="1"/>
  <c r="AL5" i="59" s="1"/>
  <c r="AM5" i="59" s="1"/>
  <c r="C12" i="63"/>
  <c r="AL4" i="59" a="1"/>
  <c r="AL4" i="59" s="1"/>
  <c r="AM4" i="59" s="1"/>
  <c r="C14" i="63"/>
  <c r="AL6" i="59" a="1"/>
  <c r="AL6" i="59" s="1"/>
  <c r="AP6" i="59" s="1"/>
  <c r="C9" i="63"/>
  <c r="AL7" i="59" a="1"/>
  <c r="AL7" i="59" s="1"/>
  <c r="AP7" i="59" s="1"/>
  <c r="C5" i="63"/>
  <c r="AL8" i="59" a="1"/>
  <c r="AL8" i="59" s="1"/>
  <c r="AM8" i="59" s="1"/>
  <c r="C4" i="63"/>
  <c r="AL16" i="59" a="1"/>
  <c r="AL16" i="59" s="1"/>
  <c r="AN16" i="59" s="1"/>
  <c r="C8" i="63"/>
  <c r="AL15" i="59" a="1"/>
  <c r="AL15" i="59" s="1"/>
  <c r="AM15" i="59" s="1"/>
  <c r="C7" i="63"/>
  <c r="AL11" i="59" a="1"/>
  <c r="AL11" i="59" s="1"/>
  <c r="AP11" i="59" s="1"/>
  <c r="C10" i="63"/>
  <c r="AL9" i="59" a="1"/>
  <c r="AL9" i="59" s="1"/>
  <c r="AN9" i="59" s="1"/>
  <c r="C11" i="63"/>
  <c r="AL12" i="59" a="1"/>
  <c r="AL12" i="59" s="1"/>
  <c r="AP12" i="59" s="1"/>
  <c r="C15" i="63"/>
  <c r="AL13" i="59" a="1"/>
  <c r="AL13" i="59" s="1"/>
  <c r="AP13" i="59" s="1"/>
  <c r="C6" i="63"/>
  <c r="AL10" i="59" a="1"/>
  <c r="AL10" i="59" s="1"/>
  <c r="AN10" i="59" s="1"/>
  <c r="C13" i="63"/>
  <c r="F38" i="65"/>
  <c r="E39" i="65"/>
  <c r="M38" i="65"/>
  <c r="L39" i="65"/>
  <c r="M35" i="63"/>
  <c r="L36" i="63"/>
  <c r="F35" i="63"/>
  <c r="E36" i="63"/>
  <c r="F39" i="62"/>
  <c r="E40" i="62"/>
  <c r="M35" i="62"/>
  <c r="L36" i="62"/>
  <c r="L36" i="61"/>
  <c r="M35" i="61"/>
  <c r="F35" i="61"/>
  <c r="E36" i="61"/>
  <c r="AM9" i="59"/>
  <c r="AM11" i="59"/>
  <c r="AM16" i="59"/>
  <c r="AM7" i="59"/>
  <c r="AP16" i="59"/>
  <c r="AN14" i="59"/>
  <c r="AM14" i="59"/>
  <c r="AN7" i="59"/>
  <c r="AN8" i="59"/>
  <c r="AN4" i="59"/>
  <c r="AM6" i="59"/>
  <c r="AP10" i="59"/>
  <c r="AP4" i="59"/>
  <c r="AP9" i="59"/>
  <c r="AM10" i="59"/>
  <c r="AN6" i="59"/>
  <c r="AE18" i="59"/>
  <c r="AE24" i="59" s="1"/>
  <c r="AN12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5" i="7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5" i="7" s="1"/>
  <c r="F47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2" i="7"/>
  <c r="E12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X15" i="7" l="1"/>
  <c r="X14" i="7"/>
  <c r="Z14" i="7" s="1"/>
  <c r="X19" i="7"/>
  <c r="Z19" i="7" s="1"/>
  <c r="X18" i="7"/>
  <c r="Z18" i="7" s="1"/>
  <c r="X17" i="7"/>
  <c r="Z17" i="7" s="1"/>
  <c r="X16" i="7"/>
  <c r="Z16" i="7" s="1"/>
  <c r="D9" i="63"/>
  <c r="AN15" i="59"/>
  <c r="D8" i="63"/>
  <c r="D14" i="63"/>
  <c r="AP15" i="59"/>
  <c r="AM13" i="59"/>
  <c r="C18" i="63"/>
  <c r="D4" i="63"/>
  <c r="D12" i="63"/>
  <c r="AN11" i="59"/>
  <c r="AP8" i="59"/>
  <c r="D13" i="63"/>
  <c r="D10" i="63"/>
  <c r="D16" i="63"/>
  <c r="AN13" i="59"/>
  <c r="AN17" i="59" s="1"/>
  <c r="AE15" i="7"/>
  <c r="J47" i="7"/>
  <c r="M39" i="65"/>
  <c r="L40" i="65"/>
  <c r="F39" i="65"/>
  <c r="E40" i="65"/>
  <c r="F36" i="63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5" i="7"/>
  <c r="D47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5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AC16" i="7" l="1"/>
  <c r="AD16" i="7"/>
  <c r="AC17" i="7"/>
  <c r="AD17" i="7"/>
  <c r="AC18" i="7"/>
  <c r="AD18" i="7"/>
  <c r="AD19" i="7"/>
  <c r="AC19" i="7"/>
  <c r="E4" i="63"/>
  <c r="F4" i="63" s="1"/>
  <c r="D15" i="63"/>
  <c r="D17" i="63"/>
  <c r="D7" i="63"/>
  <c r="D5" i="63"/>
  <c r="D11" i="63"/>
  <c r="D6" i="63"/>
  <c r="AB15" i="7"/>
  <c r="K47" i="7"/>
  <c r="F40" i="65"/>
  <c r="E41" i="65"/>
  <c r="F41" i="65" s="1"/>
  <c r="M40" i="65"/>
  <c r="L41" i="65"/>
  <c r="M41" i="65" s="1"/>
  <c r="M37" i="63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Y15" i="7"/>
  <c r="Y47" i="7" s="1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1" i="7"/>
  <c r="E11" i="7"/>
  <c r="AD1" i="25"/>
  <c r="AD1" i="15"/>
  <c r="AD1" i="27"/>
  <c r="D18" i="63" l="1"/>
  <c r="E5" i="63"/>
  <c r="F38" i="63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F5" i="63" l="1"/>
  <c r="E12" i="63"/>
  <c r="E6" i="63"/>
  <c r="M39" i="63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2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2" i="7" s="1"/>
  <c r="X18" i="31"/>
  <c r="X24" i="31" s="1"/>
  <c r="M12" i="7" s="1"/>
  <c r="U3" i="31"/>
  <c r="T18" i="31"/>
  <c r="T24" i="31" s="1"/>
  <c r="I12" i="7" s="1"/>
  <c r="Q18" i="31"/>
  <c r="Q24" i="31" s="1"/>
  <c r="G12" i="7" s="1"/>
  <c r="AJ3" i="31"/>
  <c r="N3" i="31"/>
  <c r="I3" i="31"/>
  <c r="F6" i="63" l="1"/>
  <c r="E7" i="63"/>
  <c r="F12" i="63"/>
  <c r="E13" i="63"/>
  <c r="Z15" i="7"/>
  <c r="X47" i="7"/>
  <c r="F40" i="63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F33" i="47"/>
  <c r="E34" i="47"/>
  <c r="M33" i="47"/>
  <c r="L34" i="47"/>
  <c r="G5" i="34"/>
  <c r="O12" i="31"/>
  <c r="J12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13" i="63" l="1"/>
  <c r="E14" i="63"/>
  <c r="F7" i="63"/>
  <c r="E8" i="63"/>
  <c r="AA14" i="7"/>
  <c r="AA47" i="7" s="1"/>
  <c r="AD15" i="7"/>
  <c r="AC15" i="7"/>
  <c r="Z47" i="7"/>
  <c r="F9" i="47"/>
  <c r="E10" i="47"/>
  <c r="D12" i="7"/>
  <c r="Q42" i="7"/>
  <c r="R42" i="7"/>
  <c r="V42" i="7"/>
  <c r="W42" i="7"/>
  <c r="M42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42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2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10" i="7"/>
  <c r="E10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1" i="7" s="1"/>
  <c r="X18" i="27"/>
  <c r="X24" i="27" s="1"/>
  <c r="M11" i="7" s="1"/>
  <c r="T18" i="27"/>
  <c r="T24" i="27" s="1"/>
  <c r="I11" i="7" s="1"/>
  <c r="S18" i="27"/>
  <c r="S24" i="27" s="1"/>
  <c r="H11" i="7" s="1"/>
  <c r="Q18" i="27"/>
  <c r="Q24" i="27" s="1"/>
  <c r="G11" i="7" s="1"/>
  <c r="R3" i="27"/>
  <c r="N3" i="27"/>
  <c r="I3" i="27"/>
  <c r="AE25" i="59" l="1"/>
  <c r="AE25" i="82"/>
  <c r="F8" i="63"/>
  <c r="E9" i="63"/>
  <c r="F14" i="63"/>
  <c r="E17" i="63"/>
  <c r="F17" i="63" s="1"/>
  <c r="E15" i="63"/>
  <c r="E11" i="47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1" i="7"/>
  <c r="L31" i="27"/>
  <c r="L33" i="27"/>
  <c r="I32" i="27"/>
  <c r="J32" i="27" s="1"/>
  <c r="E24" i="32"/>
  <c r="F23" i="32"/>
  <c r="M25" i="32"/>
  <c r="L26" i="32"/>
  <c r="AG17" i="31"/>
  <c r="W18" i="31"/>
  <c r="W24" i="31" s="1"/>
  <c r="K12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F15" i="63" l="1"/>
  <c r="E16" i="63"/>
  <c r="F16" i="63" s="1"/>
  <c r="F9" i="63"/>
  <c r="E10" i="63"/>
  <c r="M38" i="5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42" i="7"/>
  <c r="Y12" i="7"/>
  <c r="D11" i="7"/>
  <c r="R41" i="7"/>
  <c r="W41" i="7"/>
  <c r="V41" i="7"/>
  <c r="Q41" i="7"/>
  <c r="L41" i="7"/>
  <c r="M41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10" i="63" l="1"/>
  <c r="E11" i="63"/>
  <c r="F11" i="63" s="1"/>
  <c r="F40" i="5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42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1" i="7"/>
  <c r="AI17" i="27"/>
  <c r="W18" i="27"/>
  <c r="W24" i="27" s="1"/>
  <c r="K11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36" i="7"/>
  <c r="O36" i="7"/>
  <c r="P36" i="7"/>
  <c r="R36" i="7"/>
  <c r="S36" i="7"/>
  <c r="T36" i="7"/>
  <c r="U36" i="7"/>
  <c r="V36" i="7"/>
  <c r="W36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41" i="7"/>
  <c r="Y11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9" i="7"/>
  <c r="Q45" i="7" s="1"/>
  <c r="E9" i="7"/>
  <c r="E45" i="7" s="1"/>
  <c r="E4" i="7"/>
  <c r="E6" i="7"/>
  <c r="AB11" i="7"/>
  <c r="AE11" i="7"/>
  <c r="AB12" i="7"/>
  <c r="AE12" i="7"/>
  <c r="W32" i="7"/>
  <c r="V32" i="7"/>
  <c r="U32" i="7"/>
  <c r="P32" i="7"/>
  <c r="O32" i="7"/>
  <c r="N32" i="7"/>
  <c r="Y41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10" i="7" s="1"/>
  <c r="U7" i="25"/>
  <c r="R8" i="25"/>
  <c r="U16" i="25"/>
  <c r="S18" i="25"/>
  <c r="S24" i="25" s="1"/>
  <c r="H10" i="7" s="1"/>
  <c r="Z18" i="25"/>
  <c r="Z24" i="25" s="1"/>
  <c r="L10" i="7" s="1"/>
  <c r="T18" i="25"/>
  <c r="T24" i="25" s="1"/>
  <c r="I10" i="7" s="1"/>
  <c r="U8" i="25"/>
  <c r="R13" i="25"/>
  <c r="X18" i="25"/>
  <c r="X24" i="25" s="1"/>
  <c r="M10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J10" i="7" l="1"/>
  <c r="M10" i="32"/>
  <c r="G9" i="32" s="1"/>
  <c r="L11" i="32"/>
  <c r="M11" i="32" s="1"/>
  <c r="G12" i="32" s="1"/>
  <c r="F6" i="32"/>
  <c r="E7" i="32"/>
  <c r="F12" i="32"/>
  <c r="E13" i="32"/>
  <c r="Y10" i="25"/>
  <c r="Q40" i="7"/>
  <c r="D10" i="7"/>
  <c r="W40" i="7"/>
  <c r="V40" i="7"/>
  <c r="R40" i="7"/>
  <c r="AE10" i="7"/>
  <c r="L40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40" i="7"/>
  <c r="Y3" i="25"/>
  <c r="AA18" i="25"/>
  <c r="F10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10" i="7" s="1"/>
  <c r="AB10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40" i="7"/>
  <c r="Y10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40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N4" i="60" s="1"/>
  <c r="K5" i="16"/>
  <c r="N5" i="60" s="1"/>
  <c r="K6" i="16"/>
  <c r="K7" i="16"/>
  <c r="N7" i="60" s="1"/>
  <c r="K8" i="16"/>
  <c r="K9" i="16"/>
  <c r="N9" i="60" s="1"/>
  <c r="K10" i="16"/>
  <c r="N10" i="60" s="1"/>
  <c r="K11" i="16"/>
  <c r="K12" i="16"/>
  <c r="N12" i="60" s="1"/>
  <c r="K13" i="16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N11" i="60"/>
  <c r="AA19" i="16"/>
  <c r="N3" i="16"/>
  <c r="N3" i="60"/>
  <c r="N16" i="16"/>
  <c r="N16" i="60"/>
  <c r="N8" i="16"/>
  <c r="N13" i="16"/>
  <c r="N15" i="16"/>
  <c r="N15" i="60"/>
  <c r="N14" i="16"/>
  <c r="N14" i="60"/>
  <c r="N6" i="16"/>
  <c r="N6" i="60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8" i="7"/>
  <c r="Q7" i="7"/>
  <c r="K7" i="7"/>
  <c r="I7" i="7"/>
  <c r="H7" i="7"/>
  <c r="G7" i="7"/>
  <c r="F7" i="7"/>
  <c r="E7" i="7"/>
  <c r="Q6" i="7"/>
  <c r="Q5" i="7"/>
  <c r="Q4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32" i="7"/>
  <c r="Q36" i="7"/>
  <c r="Z18" i="16"/>
  <c r="Z24" i="16" s="1"/>
  <c r="X18" i="16"/>
  <c r="X24" i="16" s="1"/>
  <c r="J7" i="7"/>
  <c r="X18" i="36" l="1"/>
  <c r="X24" i="36" s="1"/>
  <c r="X18" i="24"/>
  <c r="X24" i="24" s="1"/>
  <c r="Z18" i="24"/>
  <c r="Z24" i="24" s="1"/>
  <c r="Z18" i="36"/>
  <c r="Z24" i="36" s="1"/>
  <c r="AE7" i="7"/>
  <c r="AB7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U10" i="60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U8" i="60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U6" i="60" s="1"/>
  <c r="Y6" i="60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U4" i="60" s="1"/>
  <c r="Q4" i="14"/>
  <c r="Q4" i="16" s="1"/>
  <c r="P4" i="14"/>
  <c r="P4" i="16" s="1"/>
  <c r="T3" i="14"/>
  <c r="T3" i="16" s="1"/>
  <c r="T18" i="60" s="1"/>
  <c r="T24" i="60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9" i="7" s="1"/>
  <c r="G45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9" i="7" s="1"/>
  <c r="R5" i="15"/>
  <c r="O5" i="15" s="1"/>
  <c r="AK6" i="15"/>
  <c r="U9" i="15"/>
  <c r="T18" i="15"/>
  <c r="T24" i="15" s="1"/>
  <c r="I9" i="7" s="1"/>
  <c r="I45" i="7" s="1"/>
  <c r="X18" i="15"/>
  <c r="X24" i="15" s="1"/>
  <c r="M9" i="7" s="1"/>
  <c r="M45" i="7" s="1"/>
  <c r="R6" i="15"/>
  <c r="O6" i="15" s="1"/>
  <c r="AJ12" i="15"/>
  <c r="Z18" i="15"/>
  <c r="Z24" i="15" s="1"/>
  <c r="L9" i="7" s="1"/>
  <c r="L45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8" i="7" s="1"/>
  <c r="AJ6" i="14"/>
  <c r="AJ14" i="14"/>
  <c r="Z18" i="14"/>
  <c r="Z24" i="14" s="1"/>
  <c r="L8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8" i="7" s="1"/>
  <c r="R3" i="14"/>
  <c r="AI3" i="14" s="1"/>
  <c r="S18" i="14"/>
  <c r="S24" i="14" s="1"/>
  <c r="H8" i="7" s="1"/>
  <c r="U10" i="14"/>
  <c r="AD10" i="14" s="1"/>
  <c r="R12" i="14"/>
  <c r="O12" i="14" s="1"/>
  <c r="R16" i="14"/>
  <c r="AK16" i="14"/>
  <c r="T18" i="14"/>
  <c r="T24" i="14" s="1"/>
  <c r="I8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8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5" i="7" s="1"/>
  <c r="U7" i="13"/>
  <c r="U5" i="13"/>
  <c r="U6" i="13"/>
  <c r="R7" i="13"/>
  <c r="O7" i="13" s="1"/>
  <c r="U15" i="13"/>
  <c r="U16" i="13"/>
  <c r="R3" i="13"/>
  <c r="U9" i="12"/>
  <c r="S18" i="13"/>
  <c r="S24" i="13" s="1"/>
  <c r="H5" i="7" s="1"/>
  <c r="T18" i="13"/>
  <c r="T24" i="13" s="1"/>
  <c r="I5" i="7" s="1"/>
  <c r="Q18" i="13"/>
  <c r="Q24" i="13" s="1"/>
  <c r="G5" i="7" s="1"/>
  <c r="AJ10" i="13"/>
  <c r="U13" i="13"/>
  <c r="Z18" i="13"/>
  <c r="Z24" i="13" s="1"/>
  <c r="L5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5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4" i="7" s="1"/>
  <c r="R6" i="12"/>
  <c r="AI6" i="12" s="1"/>
  <c r="R10" i="12"/>
  <c r="R14" i="12"/>
  <c r="W14" i="12" s="1"/>
  <c r="T18" i="12"/>
  <c r="T24" i="12" s="1"/>
  <c r="I4" i="7" s="1"/>
  <c r="Z18" i="12"/>
  <c r="Z24" i="12" s="1"/>
  <c r="L4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4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4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9" i="7"/>
  <c r="X13" i="7" s="1"/>
  <c r="H45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9" i="7"/>
  <c r="D45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36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8" i="7"/>
  <c r="W39" i="7" s="1"/>
  <c r="J5" i="7"/>
  <c r="J4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9" i="7" s="1"/>
  <c r="F45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7" i="7" s="1"/>
  <c r="AJ14" i="4"/>
  <c r="X18" i="4"/>
  <c r="X24" i="4" s="1"/>
  <c r="M7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9" i="7"/>
  <c r="J45" i="7"/>
  <c r="X12" i="7"/>
  <c r="X11" i="7"/>
  <c r="X10" i="7"/>
  <c r="J18" i="44"/>
  <c r="K16" i="44" s="1"/>
  <c r="Q39" i="7"/>
  <c r="Y7" i="7"/>
  <c r="P39" i="7"/>
  <c r="O39" i="7"/>
  <c r="N39" i="7"/>
  <c r="V39" i="7"/>
  <c r="R39" i="7"/>
  <c r="M39" i="7"/>
  <c r="U39" i="7"/>
  <c r="L39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8" i="7"/>
  <c r="AE8" i="7"/>
  <c r="D4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7" i="7"/>
  <c r="AA22" i="14"/>
  <c r="F8" i="7"/>
  <c r="AA22" i="13"/>
  <c r="F5" i="7"/>
  <c r="D5" i="7"/>
  <c r="AE5" i="7"/>
  <c r="AA22" i="12"/>
  <c r="F4" i="7"/>
  <c r="AE4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9" i="7" s="1"/>
  <c r="K45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8" i="7" s="1"/>
  <c r="AG17" i="14"/>
  <c r="AE3" i="14"/>
  <c r="AP5" i="13"/>
  <c r="AN5" i="13"/>
  <c r="AE4" i="12"/>
  <c r="AI17" i="13"/>
  <c r="AG17" i="12"/>
  <c r="W18" i="12"/>
  <c r="W24" i="12" s="1"/>
  <c r="K4" i="7" s="1"/>
  <c r="AI17" i="12"/>
  <c r="AE6" i="12"/>
  <c r="AA18" i="13"/>
  <c r="W18" i="13"/>
  <c r="W24" i="13" s="1"/>
  <c r="K5" i="7" s="1"/>
  <c r="AB5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40" i="7"/>
  <c r="Z10" i="7"/>
  <c r="Y4" i="7"/>
  <c r="Z11" i="7"/>
  <c r="X41" i="7"/>
  <c r="X42" i="7"/>
  <c r="Z12" i="7"/>
  <c r="X43" i="7"/>
  <c r="Z13" i="7"/>
  <c r="X45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8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39" i="7"/>
  <c r="Y9" i="7"/>
  <c r="Y45" i="7" s="1"/>
  <c r="AP5" i="36"/>
  <c r="AN5" i="36"/>
  <c r="U24" i="36"/>
  <c r="Y18" i="36"/>
  <c r="Y8" i="7"/>
  <c r="Y5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4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6" i="7" s="1"/>
  <c r="AE10" i="3"/>
  <c r="Z18" i="3"/>
  <c r="Z24" i="3" s="1"/>
  <c r="L6" i="7" s="1"/>
  <c r="AE14" i="3"/>
  <c r="X18" i="3"/>
  <c r="X24" i="3" s="1"/>
  <c r="M6" i="7" s="1"/>
  <c r="Q18" i="3"/>
  <c r="Q24" i="3" s="1"/>
  <c r="G6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6" i="7" s="1"/>
  <c r="K18" i="3"/>
  <c r="K24" i="3" s="1"/>
  <c r="E32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16" i="60" l="1"/>
  <c r="AE16" i="60" s="1"/>
  <c r="AL16" i="60" s="1" a="1"/>
  <c r="AL16" i="60" s="1"/>
  <c r="AE16" i="16"/>
  <c r="AD13" i="60"/>
  <c r="AE13" i="60" s="1"/>
  <c r="AL13" i="60" s="1" a="1"/>
  <c r="AL13" i="60" s="1"/>
  <c r="AE13" i="16"/>
  <c r="V18" i="60"/>
  <c r="V24" i="60" s="1"/>
  <c r="L4" i="22"/>
  <c r="M4" i="22" s="1"/>
  <c r="G5" i="22" s="1"/>
  <c r="K18" i="22"/>
  <c r="AD14" i="60"/>
  <c r="AE14" i="60" s="1"/>
  <c r="AL14" i="60" s="1" a="1"/>
  <c r="AL14" i="60" s="1"/>
  <c r="AE14" i="16"/>
  <c r="AD3" i="60"/>
  <c r="AD18" i="16"/>
  <c r="AD24" i="16" s="1"/>
  <c r="L5" i="22"/>
  <c r="M5" i="22" s="1"/>
  <c r="G4" i="22" s="1"/>
  <c r="AD6" i="60"/>
  <c r="AE6" i="60" s="1"/>
  <c r="AL6" i="60" s="1" a="1"/>
  <c r="AL6" i="60" s="1"/>
  <c r="AE6" i="16"/>
  <c r="AD7" i="60"/>
  <c r="AE7" i="60" s="1"/>
  <c r="AL7" i="60" s="1" a="1"/>
  <c r="AL7" i="60" s="1"/>
  <c r="AE7" i="16"/>
  <c r="AD5" i="60"/>
  <c r="AE5" i="60" s="1"/>
  <c r="AL5" i="60" s="1" a="1"/>
  <c r="AL5" i="60" s="1"/>
  <c r="AE5" i="16"/>
  <c r="AD11" i="60"/>
  <c r="AE11" i="60" s="1"/>
  <c r="AL11" i="60" s="1" a="1"/>
  <c r="AL11" i="60" s="1"/>
  <c r="AE11" i="16"/>
  <c r="AD4" i="60"/>
  <c r="AE4" i="60" s="1"/>
  <c r="AL4" i="60" s="1" a="1"/>
  <c r="AL4" i="60" s="1"/>
  <c r="AE4" i="16"/>
  <c r="L12" i="22"/>
  <c r="M12" i="22" s="1"/>
  <c r="G12" i="22" s="1"/>
  <c r="AD9" i="60"/>
  <c r="AE9" i="60" s="1"/>
  <c r="AL9" i="60" s="1" a="1"/>
  <c r="AL9" i="60" s="1"/>
  <c r="AE9" i="16"/>
  <c r="AD10" i="60"/>
  <c r="AE10" i="60" s="1"/>
  <c r="AL10" i="60" s="1" a="1"/>
  <c r="AL10" i="60" s="1"/>
  <c r="AE10" i="16"/>
  <c r="AD8" i="60"/>
  <c r="AE8" i="60" s="1"/>
  <c r="AL8" i="60" s="1" a="1"/>
  <c r="AL8" i="60" s="1"/>
  <c r="AE8" i="16"/>
  <c r="AD15" i="60"/>
  <c r="AE15" i="60" s="1"/>
  <c r="AL15" i="60" s="1" a="1"/>
  <c r="AL15" i="60" s="1"/>
  <c r="AE15" i="16"/>
  <c r="AE18" i="16" s="1"/>
  <c r="AE24" i="16" s="1"/>
  <c r="AD12" i="60"/>
  <c r="AE12" i="60" s="1"/>
  <c r="AL12" i="60" s="1" a="1"/>
  <c r="AL12" i="60" s="1"/>
  <c r="AE12" i="16"/>
  <c r="AC11" i="7"/>
  <c r="Z41" i="7"/>
  <c r="AD11" i="7"/>
  <c r="AD13" i="7"/>
  <c r="Z43" i="7"/>
  <c r="AC13" i="7"/>
  <c r="AC10" i="7"/>
  <c r="Z40" i="7"/>
  <c r="AD10" i="7"/>
  <c r="Z42" i="7"/>
  <c r="AD12" i="7"/>
  <c r="AC12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39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32" i="7"/>
  <c r="M36" i="7"/>
  <c r="G32" i="7"/>
  <c r="G36" i="7"/>
  <c r="L32" i="7"/>
  <c r="L36" i="7"/>
  <c r="I32" i="7"/>
  <c r="I36" i="7"/>
  <c r="H32" i="7"/>
  <c r="H36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6" i="7"/>
  <c r="X4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37" i="7"/>
  <c r="X6" i="7"/>
  <c r="Z4" i="7"/>
  <c r="X7" i="7"/>
  <c r="Z7" i="7" s="1"/>
  <c r="X5" i="7"/>
  <c r="Z5" i="7" s="1"/>
  <c r="X8" i="7"/>
  <c r="Z8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9" i="7"/>
  <c r="AN17" i="24"/>
  <c r="I34" i="7"/>
  <c r="J32" i="7"/>
  <c r="J36" i="7"/>
  <c r="M37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6" i="7"/>
  <c r="D6" i="7"/>
  <c r="D32" i="7" s="1"/>
  <c r="AA22" i="3"/>
  <c r="F6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6" i="7" s="1"/>
  <c r="Y6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36" i="7"/>
  <c r="K37" i="7" s="1"/>
  <c r="K32" i="7"/>
  <c r="K34" i="7" s="1"/>
  <c r="Z45" i="7"/>
  <c r="AA9" i="7"/>
  <c r="AA45" i="7" s="1"/>
  <c r="AP18" i="36"/>
  <c r="AP24" i="36" s="1"/>
  <c r="D18" i="44"/>
  <c r="M8" i="44"/>
  <c r="L9" i="44"/>
  <c r="E5" i="44"/>
  <c r="M13" i="44"/>
  <c r="L14" i="44"/>
  <c r="X39" i="7"/>
  <c r="AD5" i="7"/>
  <c r="AC5" i="7"/>
  <c r="AC7" i="7"/>
  <c r="AD7" i="7"/>
  <c r="AC4" i="7"/>
  <c r="AD4" i="7"/>
  <c r="AL17" i="15"/>
  <c r="AN3" i="15"/>
  <c r="AN17" i="15" s="1"/>
  <c r="AP3" i="15"/>
  <c r="AP18" i="15" s="1"/>
  <c r="AP24" i="15" s="1"/>
  <c r="K32" i="15" s="1"/>
  <c r="L32" i="15" s="1"/>
  <c r="AC8" i="7"/>
  <c r="Z39" i="7"/>
  <c r="AD8" i="7"/>
  <c r="L5" i="21"/>
  <c r="E4" i="21"/>
  <c r="F4" i="21" s="1"/>
  <c r="D18" i="21"/>
  <c r="R37" i="7"/>
  <c r="W37" i="7"/>
  <c r="T37" i="7"/>
  <c r="V37" i="7"/>
  <c r="S37" i="7"/>
  <c r="Q37" i="7"/>
  <c r="Z6" i="7"/>
  <c r="Y36" i="7"/>
  <c r="Y37" i="7" s="1"/>
  <c r="Y32" i="7"/>
  <c r="L37" i="7"/>
  <c r="Q34" i="7"/>
  <c r="W34" i="7"/>
  <c r="F32" i="7"/>
  <c r="F36" i="7"/>
  <c r="X32" i="7"/>
  <c r="X34" i="7" s="1"/>
  <c r="X36" i="7"/>
  <c r="X37" i="7" s="1"/>
  <c r="D36" i="7"/>
  <c r="R34" i="7"/>
  <c r="S34" i="7"/>
  <c r="T34" i="7"/>
  <c r="U34" i="7"/>
  <c r="V34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32" i="7"/>
  <c r="M34" i="7"/>
  <c r="L34" i="7"/>
  <c r="AB6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32" i="7"/>
  <c r="Z36" i="7"/>
  <c r="AE25" i="16" s="1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6" i="7"/>
  <c r="AC6" i="7"/>
  <c r="AA4" i="7"/>
  <c r="AA32" i="7" s="1"/>
  <c r="AB32" i="7"/>
  <c r="V18" i="3"/>
  <c r="V24" i="3" s="1"/>
  <c r="AL17" i="3"/>
  <c r="AP3" i="3"/>
  <c r="AP18" i="3" s="1"/>
  <c r="AN3" i="3"/>
  <c r="AN17" i="3" s="1"/>
  <c r="AM3" i="3"/>
  <c r="AM17" i="3" s="1"/>
  <c r="AB34" i="7" l="1"/>
  <c r="AE25" i="60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37" i="7"/>
  <c r="AA36" i="7"/>
  <c r="AA37" i="7" s="1"/>
  <c r="Z34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32" i="7"/>
  <c r="AC32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CDD61584-6EB9-425C-924B-3014724675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1BAAAE4-59BA-47DB-BD1F-A091E613FFD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C1A622-E857-4892-A0C5-3E6FB39A0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B9B31FF-46B0-4FFB-A667-18613FB466C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9F7A0E8-9897-4E50-B28C-20831C61C2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2A720D8-F4D6-49FF-B26E-A1D9F81449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1483339-D55E-403B-A2BB-5422370107B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80D7BDE5-9ACA-4730-87B9-750BB8D1AFE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01F2900-FAFA-4FE2-9F0B-764AFA8CC0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51306F-B607-4D43-BFC1-DB300DAC570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4747BAC-5CBB-405C-88D3-24CCAF946E6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932106-7F79-4463-B1E9-C5663AA23BD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0E11FD3-8083-4F3E-9F9F-6A5032826D7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70E8D46-668C-4B9D-AF28-519C1AD6D45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8836143-2557-4262-B591-01F472B6C5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8CFA975-C0DA-4ED7-AB06-6D02A67A42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E99C2EA-992C-47E0-9460-9FAB7E8803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C2B8164-BB06-468C-B1CF-D7394C0B75A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AB28B3E-25F8-47A8-A8CC-2C87380E346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7D0B3B1-50C5-4405-AA22-A50F51C7D7F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CE1A2FF-1AC1-4F33-8A3E-38E89ECAE92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0EF0ED6-668F-4091-B7B6-B13B66C86A9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1644E51-EEC9-4935-B98C-CB23B398CE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2EF729-7B4A-4E2F-9CC5-E5BBE11DCFA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5BE1647-9E85-47F3-BAE3-A66DEABA590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283B255-2CC0-4D5C-8E50-CA490954834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D793F5-DF52-48F5-815F-8CA93222F5E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5A9BFE9-72A2-45BA-A87D-A2CE2643E34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488225F-4D44-414D-89C0-2350A98BDE8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5A08768-7EEF-4B3A-AA7F-E187DA03CE5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E33CCB5-95BF-4F67-8F1C-BA2F8553FB9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74FEF3E-32EB-46FA-8447-62367D9207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431E2-4E17-4A23-8013-25794801BB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9BDF55-9FE3-4454-A815-B8797B7F78C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AFBA293-A4ED-4CE4-A452-2816AE305A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FC36A2D-C4A7-46BC-BDF0-7574630E66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D4C8A1-69D0-4646-98B4-A9E29A7B97D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D91933F-B76E-4E3A-A45C-608D58041E0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F4B3EFA-5DAB-472E-9A04-FBC7C6C8D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ACD6A0C-1812-4898-9FE0-9040FE5500C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DD3AC-868C-4E46-968D-FE7204346E2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5EDE5AD-5D48-47FB-AAB0-0C39A1183B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8E01513-2286-4574-9F5B-E3F2F5B8BC3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AC663A5-4657-49BD-AE9D-6397F62BAE5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455014C-F9D3-4468-AFB2-BDB478FDECF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B5EEFC0-19A8-4ECB-B4B6-D82B2F1F14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757AF0E-FD51-42A3-9363-7604B676FA2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C441762-8AE1-41E3-A13F-68265A8F84D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B067F4F-40EE-48A0-984A-73710343AD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79460863-6E63-484E-8CB6-99C820C0F46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F6A4FD-4CE3-4129-8016-893CE0B9EE0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235C51-CAB4-440A-B130-88EA1A0D03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C13F32F-7760-413E-ACF9-0BDFA30264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67C02C0-5245-4FFC-B057-0603C622983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5AFC093-002A-4463-8E96-6956F1650A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66E6DD4-FC88-44F4-A718-61F7D1E2E40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D3C0ACB-4D41-4266-A1F3-826136A454C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F0E53C0-742E-4232-848B-07AB7240D8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C1BCEDB-481B-4CEC-A307-FB6B64CC0D8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E17A4B-4F10-4981-81B3-A15BA996B5D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9A09486-F35C-41B9-8EAC-EE668999807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2E706D-1762-4C9C-807E-DD6372434A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95FF350-84A8-42FC-80CF-52E048ABEBE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737D690-F84D-4E31-94CE-9EF1901FEC6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C6959AB-3FC9-4FD5-8C05-5974F4C65DC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7D6FDBF-D774-4704-8393-4D5FD4F91E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5E62884-8B00-4731-A608-59E93E0053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4328360-78C6-4C41-BD37-857E28170D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AE18CF2-4F1E-48E6-AFF8-15A3ABDD65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2011D65-B4EC-440B-AFC0-048307D165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638A5A4-06DC-4C69-8591-692FCC6F3C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2E74BEC-AD28-4E4F-8EE7-6948DD647ED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4DEC24-CDA0-4C53-9107-AFAB24F6882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3EDFC3-617E-4A20-9222-69C13FCED76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CE684A5-43F0-4D2E-94EA-50FC31DD2B7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D066134-A606-4DFC-ABE8-D545477D984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A4FD135-3161-4A93-A341-396FDAEF1C6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D96C983-8236-4E94-BB13-5D1F183D85A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7B19ACA-CB97-44CF-81F2-A7745939D87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02DFCC9-AC2C-4B84-A2E4-84CC2904A8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15005AC-3FD2-4E3E-AA8D-E9454F6E190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B8AD35E-DFE2-42C7-B5C7-22637E07B84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AF17F5-BF82-4734-8085-10FAA9D19C0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911E661-31F2-4633-B660-DED41D7038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3D4B957-D7B7-4B3A-B35F-0C24553768C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8799531-F682-44FD-9137-996248C07C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B004615-A2DD-488F-802A-93DD9991C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2A24DDB-B091-454E-8CDF-799DA19D33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FD5B215-03FB-431A-85F4-64816A5EAD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5E2993-D2F8-4D0D-BC3D-B2C9E55E9EA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428F174-29FC-4970-A6D9-4C5B1C63304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6F79D-D75C-45A1-82F2-CB6B080E9C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B22619E-4E82-4516-888A-FA244103C0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9976835-FFBE-4EC7-99E8-CF68F579A77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DF5D104-160D-43A4-82DD-BEAD4500137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8C9BD49-3A20-47AD-8ED4-B3238A61E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9E4C34A-2060-4E0D-A814-72D7F35039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BC69C40-FB55-49FB-86F7-035854C8B03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9D6F6DE-48ED-434C-BD78-59F16042D24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ADE74BA-5C28-4F2A-A304-E1FDA0D64A8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E9D4DE1-7024-4867-9860-9A2426AF9E6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AD5B570-69AF-42BB-8386-75B58D0758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EA4FBEB-5AE2-4837-BFC5-2A107A33E51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D67080-9836-4478-AEDA-68153A6B8D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2B55F30-29AF-43E4-8029-247F50127D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6FA5277-ADCB-4537-AF04-E312B633AF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F91022A-EC93-4DBA-B01D-DDB64F15EC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578F8-3922-4071-A8E8-E1E03A4C28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12993CE-1832-4563-BB5E-4842FEF6009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98F323-BF3A-4564-8161-7BD2F1311C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776C31C-0662-4866-ADB9-25A6BDE547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1CEC3D7-A20B-4EA7-9AC2-F073DFE91FC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9471B5-E52A-41EA-BB80-6A0168B88D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C78BE1C-096A-4A4B-A8B4-217F5AE9A7D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6C32CC5-A1BF-4F9E-8ABB-E3FD43F8912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F1BF61-AF57-46D0-8363-77B447930D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ECF633-1ACA-485D-8EA3-73A8F6CE527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0E5BF35-2A2F-42EF-83D6-E70BA00BC7C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2FCD1F-0A3A-4B60-8A59-9B6735B42DD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EF94144-BE26-467C-89B3-A004648E38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FA3866-00A6-4303-A6AD-F12A30791C6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622D3-EF64-4F7F-8EC9-829D4025CB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725169-E8D7-4305-B1E8-8287B14ACE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085ED-6D76-446A-8630-142B6647A2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FFDF80F-7157-4E73-BCFC-9135954C3E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AF7897B-B7C4-4C6C-9BFD-71F77767D3C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E45F799-BFA5-409D-AA1A-CCFE970BFA9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BDF569-28E7-4D50-BCF4-2800170D6DD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2B6F217-249A-4F4C-8136-55F48C145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44380B09-1F64-41A2-B44E-5E3064CACEA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0185C83-0981-4DE2-979C-1DC13C8AC9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9005F08-1E42-47C1-B42E-08F5BC6C76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FAA9A2-EFC0-4C28-8BFC-6E156704D63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632ED19-CC74-439B-93C0-40187212BAB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0A5531-F043-458E-8A29-85B0E9E8B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BD0A0FA-359D-4305-8FF1-478722B61A1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9B99380-9793-495C-A908-4932B5AB29B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A761AC7-86F0-4F8E-8B73-70266F88188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F27E00A-FCD6-475F-A902-0E759566933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FB960F0-F5BF-45F7-B613-42DD5960B1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C474ED6-76F1-457B-9639-9C44884F036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BE6DC84-05C7-4BA7-A195-3795495E5D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96003E2-4C27-47A3-A353-E3362BD191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030974-AF36-40D8-8524-9F819F3388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649B74B-A8F6-4661-89DD-460A844DE8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579EFE-1383-443D-9933-25699E699F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B063E3D-9A61-4D7A-9C98-BD029BF4B80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A365945-6498-4E90-B2A7-EB973C65B98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CB8EB4-CF86-4275-A017-97A5D888442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AE485E0-4C8F-4137-AC9A-E04D153FD08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<sst xmlns="http://schemas.openxmlformats.org/spreadsheetml/2006/main" count="166062" uniqueCount="4422">
  <si>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</si>
  <si>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</si>
  <si>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</si>
  <si>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</si>
  <si>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</si>
  <si>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</si>
  <si>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</si>
  <si>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</si>
  <si>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</si>
  <si>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</si>
  <si>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</si>
  <si>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</si>
  <si>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</si>
  <si>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</si>
  <si>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</si>
  <si>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</si>
  <si>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</si>
  <si>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</si>
  <si>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</si>
  <si>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</si>
  <si>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</si>
  <si>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</si>
  <si>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</si>
  <si>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</si>
  <si>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</si>
  <si>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</si>
  <si>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</si>
  <si>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</si>
  <si>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</si>
  <si>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</si>
  <si>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</si>
  <si>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</si>
  <si>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</si>
  <si>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</si>
  <si>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</si>
  <si>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</si>
  <si>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</si>
  <si>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</si>
  <si>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</si>
  <si>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</si>
  <si>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</si>
  <si>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</si>
  <si>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</si>
  <si>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</si>
  <si>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</si>
  <si>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</si>
  <si>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</si>
  <si>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</si>
  <si>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</si>
  <si>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</si>
  <si>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</si>
  <si>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</si>
  <si>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</si>
  <si>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</si>
  <si>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</si>
  <si>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</si>
  <si>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</si>
  <si>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</si>
  <si>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</si>
  <si>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</si>
  <si>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</si>
  <si>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</si>
  <si>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</si>
  <si>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</si>
  <si>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</si>
  <si>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</si>
  <si>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</si>
  <si>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</si>
  <si>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</si>
  <si>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</si>
  <si>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</si>
  <si>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</si>
  <si>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</si>
  <si>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</si>
  <si>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</si>
  <si>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</si>
  <si>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</si>
  <si>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</si>
  <si>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</si>
  <si>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</si>
  <si>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</si>
  <si>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</si>
  <si>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</si>
  <si>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</si>
  <si>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</si>
  <si>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</si>
  <si>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</si>
  <si>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</si>
  <si>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</si>
  <si>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</si>
  <si>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</si>
  <si>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</si>
  <si>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</si>
  <si>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</si>
  <si>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</si>
  <si>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</si>
  <si>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</si>
  <si>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</si>
  <si>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</si>
  <si>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</si>
  <si>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</si>
  <si>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</si>
  <si>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</si>
  <si>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</si>
  <si>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</si>
  <si>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</si>
  <si>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</si>
  <si>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</si>
  <si>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</si>
  <si>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</si>
  <si>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</si>
  <si>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</si>
  <si>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</si>
  <si>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</si>
  <si>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</si>
  <si>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</si>
  <si>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</si>
  <si>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</si>
  <si>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</si>
  <si>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</si>
  <si>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</si>
  <si>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</si>
  <si>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</si>
  <si>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</si>
  <si>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</si>
  <si>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</si>
  <si>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</si>
  <si>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</si>
  <si>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</si>
  <si>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</si>
  <si>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</si>
  <si>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</si>
  <si>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</si>
  <si>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</si>
  <si>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</si>
  <si>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</si>
  <si>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</si>
  <si>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</si>
  <si>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</si>
  <si>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</si>
  <si>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</si>
  <si>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</si>
  <si>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</si>
  <si>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</si>
  <si>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</si>
  <si>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</si>
  <si>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</si>
  <si>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</si>
  <si>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</si>
  <si>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</si>
  <si>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</si>
  <si>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</si>
  <si>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</si>
  <si>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</si>
  <si>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</si>
  <si>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</si>
  <si>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</si>
  <si>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</si>
  <si>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</si>
  <si>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</si>
  <si>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</si>
  <si>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</si>
  <si>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</si>
  <si>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</si>
  <si>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</si>
  <si>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</si>
  <si>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</si>
  <si>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</si>
  <si>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</si>
  <si>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</si>
  <si>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</si>
  <si>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</si>
  <si>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</si>
  <si>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</si>
  <si>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</si>
  <si>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</si>
  <si>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</si>
  <si>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</si>
  <si>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</si>
  <si>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</si>
  <si>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</si>
  <si>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</si>
  <si>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</si>
  <si>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</si>
  <si>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</si>
  <si>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</si>
  <si>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</si>
  <si>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</si>
  <si>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</si>
  <si>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</si>
  <si>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</si>
  <si>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</si>
  <si>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</si>
  <si>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</si>
  <si>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</si>
  <si>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</si>
  <si>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</si>
  <si>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</si>
  <si>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</si>
  <si>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</si>
  <si>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</si>
  <si>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</si>
  <si>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</si>
  <si>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</si>
  <si>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</si>
  <si>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</si>
  <si>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</si>
  <si>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</si>
  <si>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</si>
  <si>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</si>
  <si>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</si>
  <si>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</si>
  <si>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</si>
  <si>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</si>
  <si>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</si>
  <si>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</si>
  <si>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</si>
  <si>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</si>
  <si>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</si>
  <si>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</si>
  <si>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</si>
  <si>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</si>
  <si>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</si>
  <si>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</si>
  <si>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</si>
  <si>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</si>
  <si>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</si>
  <si>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</si>
  <si>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</si>
  <si>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</si>
  <si>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</si>
  <si>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</si>
  <si>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</si>
  <si>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</si>
  <si>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</si>
  <si>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</si>
  <si>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</si>
  <si>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</si>
  <si>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</si>
  <si>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</si>
  <si>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</si>
  <si>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</si>
  <si>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</si>
  <si>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</si>
  <si>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</si>
  <si>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</si>
  <si>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</si>
  <si>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</si>
  <si>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</si>
  <si>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</si>
  <si>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</si>
  <si>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</si>
  <si>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</si>
  <si>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</si>
  <si>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</si>
  <si>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</si>
  <si>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</si>
  <si>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</si>
  <si>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</si>
  <si>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</si>
  <si>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</si>
  <si>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</si>
  <si>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</si>
  <si>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</si>
  <si>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</si>
  <si>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</si>
  <si>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</si>
  <si>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</si>
  <si>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</si>
  <si>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</si>
  <si>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</si>
  <si>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</si>
  <si>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</si>
  <si>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</si>
  <si>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</si>
  <si>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</si>
  <si>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</si>
  <si>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</si>
  <si>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</si>
  <si>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</si>
  <si>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</si>
  <si>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</si>
  <si>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</si>
  <si>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</si>
  <si>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</si>
  <si>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</si>
  <si>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</si>
  <si>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</si>
  <si>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</si>
  <si>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</si>
  <si>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</si>
  <si>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</si>
  <si>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</si>
  <si>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</si>
  <si>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</si>
  <si>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</si>
  <si>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</si>
  <si>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</si>
  <si>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</si>
  <si>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</si>
  <si>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</si>
  <si>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</si>
  <si>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</si>
  <si>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</si>
  <si>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</si>
  <si>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</si>
  <si>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</si>
  <si>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</si>
  <si>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</si>
  <si>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</si>
  <si>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</si>
  <si>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</si>
  <si>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</si>
  <si>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</si>
  <si>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</si>
  <si>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</si>
  <si>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</si>
  <si>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</si>
  <si>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</si>
  <si>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</si>
  <si>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</si>
  <si>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</si>
  <si>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</si>
  <si>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</si>
  <si>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</si>
  <si>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</si>
  <si>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</si>
  <si>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</si>
  <si>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</si>
  <si>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</si>
  <si>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</si>
  <si>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</si>
  <si>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</si>
  <si>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</si>
  <si>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</si>
  <si>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</si>
  <si>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</si>
  <si>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</si>
  <si>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</si>
  <si>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</si>
  <si>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</si>
  <si>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</si>
  <si>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</si>
  <si>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</si>
  <si>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</si>
  <si>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</si>
  <si>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</si>
  <si>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</si>
  <si>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</si>
  <si>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</si>
  <si>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</si>
  <si>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</si>
  <si>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</si>
  <si>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</si>
  <si>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</si>
  <si>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</si>
  <si>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</si>
  <si>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</si>
  <si>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</si>
  <si>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</si>
  <si>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</si>
  <si>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</si>
  <si>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</si>
  <si>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</si>
  <si>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</si>
  <si>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</si>
  <si>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</si>
  <si>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</si>
  <si>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</si>
  <si>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</si>
  <si>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</si>
  <si>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</si>
  <si>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</si>
  <si>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</si>
  <si>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</si>
  <si>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</si>
  <si>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</si>
  <si>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</si>
  <si>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</si>
  <si>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</si>
  <si>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</si>
  <si>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</si>
  <si>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</si>
  <si>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</si>
  <si>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</si>
  <si>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</si>
  <si>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</si>
  <si>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</si>
  <si>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</si>
  <si>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</si>
  <si>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</si>
  <si>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</si>
  <si>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</si>
  <si>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</si>
  <si>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</si>
  <si>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</si>
  <si>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</si>
  <si>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</si>
  <si>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</si>
  <si>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</si>
  <si>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</si>
  <si>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</si>
  <si>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</si>
  <si>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</si>
  <si>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</si>
  <si>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</si>
  <si>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</si>
  <si>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</si>
  <si>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</si>
  <si>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</si>
  <si>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</si>
  <si>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</si>
  <si>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</si>
  <si>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</si>
  <si>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</si>
  <si>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</si>
  <si>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</si>
  <si>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</si>
  <si>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</si>
  <si>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</si>
  <si>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</si>
  <si>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</si>
  <si>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</si>
  <si>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</si>
  <si>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</si>
  <si>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</si>
  <si>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</si>
  <si>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</si>
  <si>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</si>
  <si>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</si>
  <si>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</si>
  <si>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</si>
  <si>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</si>
  <si>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</si>
  <si>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</si>
  <si>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</si>
  <si>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</si>
  <si>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</si>
  <si>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</si>
  <si>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</si>
  <si>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</si>
  <si>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</si>
  <si>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</si>
  <si>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</si>
  <si>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</si>
  <si>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</si>
  <si>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</si>
  <si>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</si>
  <si>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</si>
  <si>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</si>
  <si>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</si>
  <si>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</si>
  <si>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</si>
  <si>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</si>
  <si>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</si>
  <si>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</si>
  <si>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</si>
  <si>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</si>
  <si>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</si>
  <si>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</si>
  <si>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</si>
  <si>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</si>
  <si>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</si>
  <si>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</si>
  <si>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</si>
  <si>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</si>
  <si>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</si>
  <si>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</si>
  <si>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</si>
  <si>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</si>
  <si>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</si>
  <si>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</si>
  <si>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</si>
  <si>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</si>
  <si>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</si>
  <si>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</si>
  <si>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</si>
  <si>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</si>
  <si>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</si>
  <si>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</si>
  <si>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</si>
  <si>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</si>
  <si>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</si>
  <si>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</si>
  <si>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</si>
  <si>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</si>
  <si>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</si>
  <si>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</si>
  <si>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</si>
  <si>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</si>
  <si>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</si>
  <si>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</si>
  <si>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</si>
  <si>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</si>
  <si>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</si>
  <si>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</si>
  <si>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</si>
  <si>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</si>
  <si>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</si>
  <si>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</si>
  <si>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</si>
  <si>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</si>
  <si>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</si>
  <si>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</si>
  <si>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</si>
  <si>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</si>
  <si>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</si>
  <si>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</si>
  <si>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</si>
  <si>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</si>
  <si>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</si>
  <si>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</si>
  <si>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</si>
  <si>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</si>
  <si>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</si>
  <si>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</si>
  <si>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</si>
  <si>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</si>
  <si>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</si>
  <si>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</si>
  <si>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</si>
  <si>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</si>
  <si>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</si>
  <si>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</si>
  <si>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</si>
  <si>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</si>
  <si>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</si>
  <si>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</si>
  <si>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</si>
  <si>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</si>
  <si>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</si>
  <si>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</si>
  <si>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</si>
  <si>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</si>
  <si>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</si>
  <si>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</si>
  <si>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</si>
  <si>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</si>
  <si>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</si>
  <si>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</si>
  <si>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</si>
  <si>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</si>
  <si>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</si>
  <si>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</si>
  <si>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</si>
  <si>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</si>
  <si>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</si>
  <si>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</si>
  <si>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</si>
  <si>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</si>
  <si>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</si>
  <si>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</si>
  <si>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</si>
  <si>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</si>
  <si>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</si>
  <si>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</si>
  <si>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</si>
  <si>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</si>
  <si>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</si>
  <si>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</si>
  <si>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</si>
  <si>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</si>
  <si>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</si>
  <si>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</si>
  <si>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</si>
  <si>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</si>
  <si>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</si>
  <si>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</si>
  <si>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</si>
  <si>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</si>
  <si>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</si>
  <si>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</si>
  <si>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</si>
  <si>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</si>
  <si>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</si>
  <si>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</si>
  <si>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</si>
  <si>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</si>
  <si>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</si>
  <si>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</si>
  <si>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</si>
  <si>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</si>
  <si>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</si>
  <si>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</si>
  <si>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</si>
  <si>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</si>
  <si>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</si>
  <si>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</si>
  <si>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</si>
  <si>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</si>
  <si>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</si>
  <si>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</si>
  <si>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</si>
  <si>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</si>
  <si>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</si>
  <si>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</si>
  <si>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</si>
  <si>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</si>
  <si>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</si>
  <si>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</si>
  <si>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</si>
  <si>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</si>
  <si>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</si>
  <si>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</si>
  <si>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</si>
  <si>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</si>
  <si>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</si>
  <si>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</si>
  <si>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</si>
  <si>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</si>
  <si>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</si>
  <si>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</si>
  <si>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</si>
  <si>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</si>
  <si>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</si>
  <si>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</si>
  <si>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</si>
  <si>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</si>
  <si>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</si>
  <si>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</si>
  <si>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</si>
  <si>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</si>
  <si>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</si>
  <si>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</si>
  <si>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</si>
  <si>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</si>
  <si>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</si>
  <si>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</si>
  <si>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</si>
  <si>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</si>
  <si>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</si>
  <si>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</si>
  <si>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</si>
  <si>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</si>
  <si>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</si>
  <si>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</si>
  <si>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</si>
  <si>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</si>
  <si>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</si>
  <si>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</si>
  <si>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</si>
  <si>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</si>
  <si>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</si>
  <si>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</si>
  <si>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</si>
  <si>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</si>
  <si>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</si>
  <si>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</si>
  <si>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</si>
  <si>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</si>
  <si>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</si>
  <si>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</si>
  <si>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</si>
  <si>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</si>
  <si>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</si>
  <si>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</si>
  <si>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</si>
  <si>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</si>
  <si>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</si>
  <si>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</si>
  <si>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</si>
  <si>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</si>
  <si>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</si>
  <si>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</si>
  <si>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</si>
  <si>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</si>
  <si>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</si>
  <si>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</si>
  <si>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</si>
  <si>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</si>
  <si>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</si>
  <si>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</si>
  <si>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</si>
  <si>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</si>
  <si>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</si>
  <si>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</si>
  <si>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</si>
  <si>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</si>
  <si>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</si>
  <si>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</si>
  <si>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</si>
  <si>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</si>
  <si>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</si>
  <si>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</si>
  <si>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</si>
  <si>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</si>
  <si>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</si>
  <si>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</si>
  <si>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</si>
  <si>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</si>
  <si>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</si>
  <si>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</si>
  <si>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</si>
  <si>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</si>
  <si>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</si>
  <si>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</si>
  <si>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</si>
  <si>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</si>
  <si>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</si>
  <si>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</si>
  <si>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</si>
  <si>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</si>
  <si>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</si>
  <si>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</si>
  <si>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</si>
  <si>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</si>
  <si>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</si>
  <si>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</si>
  <si>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</si>
  <si>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</si>
  <si>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</si>
  <si>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</si>
  <si>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</si>
  <si>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</si>
  <si>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</si>
  <si>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</si>
  <si>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</si>
  <si>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</si>
  <si>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</si>
  <si>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</si>
  <si>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</si>
  <si>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</si>
  <si>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</si>
  <si>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</si>
  <si>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</si>
  <si>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</si>
  <si>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</si>
  <si>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</si>
  <si>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</si>
  <si>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</si>
  <si>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</si>
  <si>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</si>
  <si>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</si>
  <si>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</si>
  <si>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</si>
  <si>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</si>
  <si>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</si>
  <si>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</si>
  <si>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</si>
  <si>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</si>
  <si>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</si>
  <si>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</si>
  <si>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</si>
  <si>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</si>
  <si>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</si>
  <si>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</si>
  <si>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</si>
  <si>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</si>
  <si>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</si>
  <si>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</si>
  <si>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</si>
  <si>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</si>
  <si>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</si>
  <si>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</si>
  <si>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</si>
  <si>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</si>
  <si>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</si>
  <si>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</si>
  <si>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</si>
  <si>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</si>
  <si>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</si>
  <si>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</si>
  <si>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</si>
  <si>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</si>
  <si>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</si>
  <si>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</si>
  <si>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</si>
  <si>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</si>
  <si>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</si>
  <si>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</si>
  <si>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</si>
  <si>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</si>
  <si>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</si>
  <si>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</si>
  <si>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</si>
  <si>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</si>
  <si>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</si>
  <si>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</si>
  <si>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</si>
  <si>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</si>
  <si>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</si>
  <si>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</si>
  <si>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</si>
  <si>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</si>
  <si>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</si>
  <si>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</si>
  <si>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</si>
  <si>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</si>
  <si>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</si>
  <si>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</si>
  <si>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</si>
  <si>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</si>
  <si>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</si>
  <si>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</si>
  <si>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</si>
  <si>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</si>
  <si>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</si>
  <si>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</si>
  <si>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</si>
  <si>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</si>
  <si>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</si>
  <si>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</si>
  <si>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</si>
  <si>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</si>
  <si>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</si>
  <si>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</si>
  <si>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</si>
  <si>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</si>
  <si>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</si>
  <si>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</si>
  <si>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</si>
  <si>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</si>
  <si>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</si>
  <si>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</si>
  <si>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</si>
  <si>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</si>
  <si>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</si>
  <si>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</si>
  <si>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</si>
  <si>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</si>
  <si>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</si>
  <si>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</si>
  <si>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</si>
  <si>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</si>
  <si>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</si>
  <si>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</si>
  <si>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</si>
  <si>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</si>
  <si>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</si>
  <si>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</si>
  <si>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</si>
  <si>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</si>
  <si>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</si>
  <si>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</si>
  <si>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</si>
  <si>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</si>
  <si>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</si>
  <si>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</si>
  <si>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</si>
  <si>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</si>
  <si>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</si>
  <si>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</si>
  <si>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</si>
  <si>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</si>
  <si>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</si>
  <si>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</si>
  <si>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</si>
  <si>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</si>
  <si>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</si>
  <si>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</si>
  <si>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</si>
  <si>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</si>
  <si>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</si>
  <si>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</si>
  <si>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</si>
  <si>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</si>
  <si>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</si>
  <si>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</si>
  <si>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</si>
  <si>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</si>
  <si>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</si>
  <si>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</si>
  <si>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</si>
  <si>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</si>
  <si>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</si>
  <si>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</si>
  <si>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</si>
  <si>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</si>
  <si>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</si>
  <si>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</si>
  <si>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</si>
  <si>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</si>
  <si>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</si>
  <si>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</si>
  <si>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</si>
  <si>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</si>
  <si>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</si>
  <si>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</si>
  <si>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</si>
  <si>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</si>
  <si>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</si>
  <si>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</si>
  <si>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</si>
  <si>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</si>
  <si>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</si>
  <si>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</si>
  <si>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</si>
  <si>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</si>
  <si>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</si>
  <si>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</si>
  <si>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</si>
  <si>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</si>
  <si>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</si>
  <si>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</si>
  <si>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</si>
  <si>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</si>
  <si>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</si>
  <si>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</si>
  <si>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</si>
  <si>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</si>
  <si>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</si>
  <si>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</si>
  <si>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</si>
  <si>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</si>
  <si>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</si>
  <si>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</si>
  <si>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</si>
  <si>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</si>
  <si>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</si>
  <si>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</si>
  <si>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</si>
  <si>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</si>
  <si>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</si>
  <si>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</si>
  <si>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</si>
  <si>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</si>
  <si>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</si>
  <si>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</si>
  <si>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</si>
  <si>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</si>
  <si>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</si>
  <si>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</si>
  <si>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</si>
  <si>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</si>
  <si>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</si>
  <si>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</si>
  <si>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</si>
  <si>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</si>
  <si>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</si>
  <si>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</si>
  <si>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</si>
  <si>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</si>
  <si>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</si>
  <si>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</si>
  <si>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</si>
  <si>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</si>
  <si>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</si>
  <si>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</si>
  <si>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</si>
  <si>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</si>
  <si>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</si>
  <si>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</si>
  <si>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</si>
  <si>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</si>
  <si>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</si>
  <si>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</si>
  <si>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</si>
  <si>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</si>
  <si>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</si>
  <si>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</si>
  <si>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</si>
  <si>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</si>
  <si>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</si>
  <si>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</si>
  <si>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</si>
  <si>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</si>
  <si>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</si>
  <si>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</si>
  <si>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</si>
  <si>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</si>
  <si>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</si>
  <si>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</si>
  <si>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</si>
  <si>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</si>
  <si>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</si>
  <si>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</si>
  <si>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</si>
  <si>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</si>
  <si>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</si>
  <si>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</si>
  <si>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</si>
  <si>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</si>
  <si>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</si>
  <si>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</si>
  <si>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</si>
  <si>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</si>
  <si>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</si>
  <si>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</si>
  <si>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</si>
  <si>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</si>
  <si>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</si>
  <si>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</si>
  <si>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</si>
  <si>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</si>
  <si>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</si>
  <si>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</si>
  <si>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</si>
  <si>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</si>
  <si>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</si>
  <si>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</si>
  <si>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</si>
  <si>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</si>
  <si>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</si>
  <si>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</si>
  <si>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</si>
  <si>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</si>
  <si>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</si>
  <si>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</si>
  <si>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</si>
  <si>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</si>
  <si>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</si>
  <si>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</si>
  <si>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</si>
  <si>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</si>
  <si>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</si>
  <si>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</si>
  <si>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</si>
  <si>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</si>
  <si>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</si>
  <si>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</si>
  <si>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</si>
  <si>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</si>
  <si>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</si>
  <si>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</si>
  <si>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</si>
  <si>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</si>
  <si>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</si>
  <si>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</si>
  <si>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</si>
  <si>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</si>
  <si>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</si>
  <si>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</si>
  <si>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</si>
  <si>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</si>
  <si>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</si>
  <si>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</si>
  <si>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</si>
  <si>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</si>
  <si>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</si>
  <si>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</si>
  <si>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</si>
  <si>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</si>
  <si>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</si>
  <si>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</si>
  <si>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</si>
  <si>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</si>
  <si>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</si>
  <si>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</si>
  <si>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</si>
  <si>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</si>
  <si>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</si>
  <si>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</si>
  <si>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</si>
  <si>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</si>
  <si>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</si>
  <si>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</si>
  <si>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</si>
  <si>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</si>
  <si>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</si>
  <si>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</si>
  <si>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</si>
  <si>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</si>
  <si>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</si>
  <si>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</si>
  <si>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</si>
  <si>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</si>
  <si>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</si>
  <si>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</si>
  <si>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</si>
  <si>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</si>
  <si>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</si>
  <si>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</si>
  <si>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</si>
  <si>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</si>
  <si>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</si>
  <si>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</si>
  <si>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</si>
  <si>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</si>
  <si>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</si>
  <si>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</si>
  <si>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</si>
  <si>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</si>
  <si>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</si>
  <si>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</si>
  <si>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</si>
  <si>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</si>
  <si>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</si>
  <si>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</si>
  <si>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</si>
  <si>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</si>
  <si>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</si>
  <si>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</si>
  <si>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</si>
  <si>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</si>
  <si>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</si>
  <si>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</si>
  <si>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</si>
  <si>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</si>
  <si>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</si>
  <si>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</si>
  <si>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</si>
  <si>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</si>
  <si>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</si>
  <si>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</si>
  <si>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</si>
  <si>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</si>
  <si>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</si>
  <si>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</si>
  <si>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</si>
  <si>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</si>
  <si>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</si>
  <si>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</si>
  <si>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</si>
  <si>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</si>
  <si>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</si>
  <si>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</si>
  <si>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</si>
  <si>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</si>
  <si>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</si>
  <si>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</si>
  <si>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</si>
  <si>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</si>
  <si>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</si>
  <si>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</si>
  <si>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</si>
  <si>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</si>
  <si>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</si>
  <si>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</si>
  <si>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</si>
  <si>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</si>
  <si>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</si>
  <si>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</si>
  <si>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</si>
  <si>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</si>
  <si>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</si>
  <si>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</si>
  <si>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</si>
  <si>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</si>
  <si>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</si>
  <si>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</si>
  <si>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</si>
  <si>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</si>
  <si>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</si>
  <si>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</si>
  <si>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</si>
  <si>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</si>
  <si>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</si>
  <si>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</si>
  <si>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</si>
  <si>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</si>
  <si>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</si>
  <si>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</si>
  <si>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</si>
  <si>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</si>
  <si>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</si>
  <si>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</si>
  <si>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</si>
  <si>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</si>
  <si>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</si>
  <si>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</si>
  <si>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</si>
  <si>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</si>
  <si>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</si>
  <si>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</si>
  <si>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</si>
  <si>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</si>
  <si>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</si>
  <si>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</si>
  <si>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</si>
  <si>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</si>
  <si>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</si>
  <si>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</si>
  <si>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</si>
  <si>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</si>
  <si>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</si>
  <si>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</si>
  <si>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</si>
  <si>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</si>
  <si>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</si>
  <si>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</si>
  <si>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</si>
  <si>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</si>
  <si>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</si>
  <si>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</si>
  <si>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</si>
  <si>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</si>
  <si>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</si>
  <si>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</si>
  <si>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</si>
  <si>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</si>
  <si>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</si>
  <si>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</si>
  <si>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</si>
  <si>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</si>
  <si>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</si>
  <si>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</si>
  <si>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</si>
  <si>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</si>
  <si>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</si>
  <si>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</si>
  <si>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</si>
  <si>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</si>
  <si>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</si>
  <si>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</si>
  <si>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</si>
  <si>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</si>
  <si>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</si>
  <si>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</si>
  <si>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</si>
  <si>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</si>
  <si>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</si>
  <si>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</si>
  <si>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</si>
  <si>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</si>
  <si>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</si>
  <si>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</si>
  <si>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</si>
  <si>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</si>
  <si>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</si>
  <si>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</si>
  <si>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</si>
  <si>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</si>
  <si>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</si>
  <si>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</si>
  <si>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</si>
  <si>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</si>
  <si>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</si>
  <si>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</si>
  <si>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</si>
  <si>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</si>
  <si>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</si>
  <si>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</si>
  <si>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</si>
  <si>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</si>
  <si>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</si>
  <si>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</si>
  <si>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</si>
  <si>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</si>
  <si>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</si>
  <si>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</si>
  <si>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</si>
  <si>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</si>
  <si>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</si>
  <si>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</si>
  <si>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</si>
  <si>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</si>
  <si>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</si>
  <si>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</si>
  <si>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</si>
  <si>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</si>
  <si>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</si>
  <si>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</si>
  <si>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</si>
  <si>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</si>
  <si>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</si>
  <si>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</si>
  <si>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</si>
  <si>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</si>
  <si>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</si>
  <si>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</si>
  <si>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</si>
  <si>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</si>
  <si>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</si>
  <si>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</si>
  <si>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</si>
  <si>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</si>
  <si>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</si>
  <si>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</si>
  <si>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</si>
  <si>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</si>
  <si>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</si>
  <si>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</si>
  <si>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</si>
  <si>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</si>
  <si>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</si>
  <si>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</si>
  <si>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</si>
  <si>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</si>
  <si>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</si>
  <si>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</si>
  <si>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</si>
  <si>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</si>
  <si>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</si>
  <si>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</si>
  <si>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</si>
  <si>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</si>
  <si>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</si>
  <si>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</si>
  <si>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</si>
  <si>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</si>
  <si>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</si>
  <si>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</si>
  <si>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</si>
  <si>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</si>
  <si>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</si>
  <si>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</si>
  <si>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</si>
  <si>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</si>
  <si>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</si>
  <si>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</si>
  <si>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</si>
  <si>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</si>
  <si>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</si>
  <si>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</si>
  <si>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</si>
  <si>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</si>
  <si>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</si>
  <si>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</si>
  <si>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</si>
  <si>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</si>
  <si>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</si>
  <si>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</si>
  <si>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</si>
  <si>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</si>
  <si>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</si>
  <si>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</si>
  <si>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</si>
  <si>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</si>
  <si>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</si>
  <si>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</si>
  <si>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</si>
  <si>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</si>
  <si>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</si>
  <si>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</si>
  <si>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</si>
  <si>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</si>
  <si>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</si>
  <si>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</si>
  <si>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</si>
  <si>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</si>
  <si>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</si>
  <si>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</si>
  <si>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</si>
  <si>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</si>
  <si>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</si>
  <si>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</si>
  <si>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</si>
  <si>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</si>
  <si>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</si>
  <si>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</si>
  <si>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</si>
  <si>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</si>
  <si>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</si>
  <si>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</si>
  <si>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</si>
  <si>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</si>
  <si>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</si>
  <si>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</si>
  <si>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</si>
  <si>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</si>
  <si>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</si>
  <si>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</si>
  <si>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</si>
  <si>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</si>
  <si>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</si>
  <si>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</si>
  <si>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</si>
  <si>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</si>
  <si>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</si>
  <si>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</si>
  <si>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</si>
  <si>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</si>
  <si>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</si>
  <si>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</si>
  <si>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</si>
  <si>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</si>
  <si>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</si>
  <si>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</si>
  <si>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</si>
  <si>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</si>
  <si>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</si>
  <si>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</si>
  <si>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</si>
  <si>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</si>
  <si>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</si>
  <si>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</si>
  <si>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</si>
  <si>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</si>
  <si>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</si>
  <si>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</si>
  <si>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</si>
  <si>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</si>
  <si>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</si>
  <si>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</si>
  <si>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</si>
  <si>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</si>
  <si>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</si>
  <si>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</si>
  <si>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</si>
  <si>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</si>
  <si>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</si>
  <si>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</si>
  <si>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</si>
  <si>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</si>
  <si>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</si>
  <si>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</si>
  <si>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</si>
  <si>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</si>
  <si>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</si>
  <si>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</si>
  <si>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</si>
  <si>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</si>
  <si>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</si>
  <si>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</si>
  <si>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</si>
  <si>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</si>
  <si>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</si>
  <si>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</si>
  <si>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</si>
  <si>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</si>
  <si>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</si>
  <si>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</si>
  <si>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</si>
  <si>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</si>
  <si>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</si>
  <si>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</si>
  <si>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</si>
  <si>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</si>
  <si>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</si>
  <si>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</si>
  <si>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</si>
  <si>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</si>
  <si>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</si>
  <si>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</si>
  <si>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</si>
  <si>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</si>
  <si>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</si>
  <si>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</si>
  <si>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</si>
  <si>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</si>
  <si>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</si>
  <si>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</si>
  <si>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</si>
  <si>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</si>
  <si>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</si>
  <si>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</si>
  <si>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</si>
  <si>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</si>
  <si>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</si>
  <si>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</si>
  <si>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</si>
  <si>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</si>
  <si>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</si>
  <si>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</si>
  <si>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</si>
  <si>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</si>
  <si>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</si>
  <si>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</si>
  <si>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</si>
  <si>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</si>
  <si>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</si>
  <si>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</si>
  <si>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</si>
  <si>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</si>
  <si>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</si>
  <si>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</si>
  <si>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</si>
  <si>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</si>
  <si>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</si>
  <si>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</si>
  <si>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</si>
  <si>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</si>
  <si>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</si>
  <si>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</si>
  <si>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</si>
  <si>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</si>
  <si>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</si>
  <si>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</si>
  <si>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</si>
  <si>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</si>
  <si>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</si>
  <si>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</si>
  <si>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</si>
  <si>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</si>
  <si>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</si>
  <si>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</si>
  <si>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</si>
  <si>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</si>
  <si>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</si>
  <si>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</si>
  <si>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</si>
  <si>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</si>
  <si>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</si>
  <si>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</si>
  <si>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</si>
  <si>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</si>
  <si>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</si>
  <si>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</si>
  <si>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</si>
  <si>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</si>
  <si>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</si>
  <si>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</si>
  <si>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</si>
  <si>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</si>
  <si>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</si>
  <si>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</si>
  <si>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</si>
  <si>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</si>
  <si>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</si>
  <si>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</si>
  <si>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</si>
  <si>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</si>
  <si>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</si>
  <si>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</si>
  <si>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</si>
  <si>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</si>
  <si>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</si>
  <si>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</si>
  <si>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</si>
  <si>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</si>
  <si>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</si>
  <si>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</si>
  <si>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</si>
  <si>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</si>
  <si>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</si>
  <si>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</si>
  <si>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</si>
  <si>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</si>
  <si>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</si>
  <si>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</si>
  <si>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</si>
  <si>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</si>
  <si>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</si>
  <si>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</si>
  <si>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</si>
  <si>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</si>
  <si>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</si>
  <si>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</si>
  <si>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</si>
  <si>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</si>
  <si>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</si>
  <si>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</si>
  <si>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</si>
  <si>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</si>
  <si>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</si>
  <si>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</si>
  <si>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</si>
  <si>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</si>
  <si>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</si>
  <si>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</si>
  <si>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</si>
  <si>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</si>
  <si>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</si>
  <si>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</si>
  <si>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</si>
  <si>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</si>
  <si>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</si>
  <si>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</si>
  <si>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</si>
  <si>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</si>
  <si>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</si>
  <si>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</si>
  <si>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</si>
  <si>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</si>
  <si>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</si>
  <si>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</si>
  <si>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</si>
  <si>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</si>
  <si>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</si>
  <si>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</si>
  <si>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</si>
  <si>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</si>
  <si>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</si>
  <si>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</si>
  <si>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</si>
  <si>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</si>
  <si>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</si>
  <si>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</si>
  <si>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</si>
  <si>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</si>
  <si>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</si>
  <si>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</si>
  <si>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</si>
  <si>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</si>
  <si>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</si>
  <si>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</si>
  <si>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</si>
  <si>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</si>
  <si>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</si>
  <si>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</si>
  <si>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</si>
  <si>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</si>
  <si>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</si>
  <si>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</si>
  <si>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</si>
  <si>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</si>
  <si>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</si>
  <si>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</si>
  <si>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</si>
  <si>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</si>
  <si>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</si>
  <si>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</si>
  <si>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</si>
  <si>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</si>
  <si>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</si>
  <si>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</si>
  <si>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</si>
  <si>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</si>
  <si>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</si>
  <si>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</si>
  <si>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</si>
  <si>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</si>
  <si>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</si>
  <si>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</si>
  <si>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</si>
  <si>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</si>
  <si>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</si>
  <si>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</si>
  <si>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</si>
  <si>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</si>
  <si>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</si>
  <si>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</si>
  <si>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</si>
  <si>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</si>
  <si>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</si>
  <si>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</si>
  <si>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</si>
  <si>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</si>
  <si>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</si>
  <si>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</si>
  <si>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</si>
  <si>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</si>
  <si>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</si>
  <si>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</si>
  <si>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</si>
  <si>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</si>
  <si>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</si>
  <si>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</si>
  <si>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</si>
  <si>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</si>
  <si>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</si>
  <si>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</si>
  <si>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</si>
  <si>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</si>
  <si>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</si>
  <si>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</si>
  <si>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</si>
  <si>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</si>
  <si>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</si>
  <si>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</si>
  <si>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</si>
  <si>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</si>
  <si>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</si>
  <si>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</si>
  <si>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</si>
  <si>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</si>
  <si>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</si>
  <si>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</si>
  <si>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</si>
  <si>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</si>
  <si>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</si>
  <si>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</si>
  <si>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</si>
  <si>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</si>
  <si>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</si>
  <si>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</si>
  <si>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</si>
  <si>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</si>
  <si>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</si>
  <si>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</si>
  <si>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</si>
  <si>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</si>
  <si>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</si>
  <si>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</si>
  <si>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</si>
  <si>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</si>
  <si>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</si>
  <si>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</si>
  <si>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</si>
  <si>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</si>
  <si>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</si>
  <si>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</si>
  <si>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</si>
  <si>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</si>
  <si>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</si>
  <si>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</si>
  <si>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</si>
  <si>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</si>
  <si>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</si>
  <si>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</si>
  <si>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</si>
  <si>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</si>
  <si>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</si>
  <si>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</si>
  <si>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</si>
  <si>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</si>
  <si>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</si>
  <si>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</si>
  <si>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</si>
  <si>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</si>
  <si>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</si>
  <si>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</si>
  <si>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</si>
  <si>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</si>
  <si>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</si>
  <si>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</si>
  <si>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</si>
  <si>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</si>
  <si>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</si>
  <si>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</si>
  <si>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</si>
  <si>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</si>
  <si>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</si>
  <si>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</si>
  <si>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</si>
  <si>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</si>
  <si>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</si>
  <si>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</si>
  <si>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</si>
  <si>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</si>
  <si>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</si>
  <si>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</si>
  <si>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</si>
  <si>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</si>
  <si>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</si>
  <si>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</si>
  <si>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</si>
  <si>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</si>
  <si>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</si>
  <si>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</si>
  <si>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</si>
  <si>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</si>
  <si>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</si>
  <si>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</si>
  <si>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</si>
  <si>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</si>
  <si>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</si>
  <si>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</si>
  <si>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</si>
  <si>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</si>
  <si>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</si>
  <si>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</si>
  <si>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</si>
  <si>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</si>
  <si>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</si>
  <si>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</si>
  <si>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</si>
  <si>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</si>
  <si>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</si>
  <si>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</si>
  <si>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</si>
  <si>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</si>
  <si>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</si>
  <si>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</si>
  <si>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</si>
  <si>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</si>
  <si>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</si>
  <si>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</si>
  <si>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</si>
  <si>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</si>
  <si>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</si>
  <si>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</si>
  <si>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</si>
  <si>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</si>
  <si>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</si>
  <si>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</si>
  <si>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</si>
  <si>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</si>
  <si>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</si>
  <si>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</si>
  <si>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</si>
  <si>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</si>
  <si>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</si>
  <si>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</si>
  <si>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</si>
  <si>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</si>
  <si>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</si>
  <si>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</si>
  <si>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</si>
  <si>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</si>
  <si>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</si>
  <si>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</si>
  <si>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</si>
  <si>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</si>
  <si>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</si>
  <si>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</si>
  <si>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</si>
  <si>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</si>
  <si>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</si>
  <si>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</si>
  <si>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</si>
  <si>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</si>
  <si>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</si>
  <si>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</si>
  <si>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</si>
  <si>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</si>
  <si>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</si>
  <si>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</si>
  <si>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</si>
  <si>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</si>
  <si>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</si>
  <si>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</si>
  <si>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</si>
  <si>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</si>
  <si>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</si>
  <si>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</si>
  <si>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</si>
  <si>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</si>
  <si>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</si>
  <si>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</si>
  <si>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</si>
  <si>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</si>
  <si>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</si>
  <si>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</si>
  <si>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</si>
  <si>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</si>
  <si>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</si>
  <si>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</si>
  <si>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</si>
  <si>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</si>
  <si>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</si>
  <si>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</si>
  <si>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</si>
  <si>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</si>
  <si>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</si>
  <si>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</si>
  <si>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</si>
  <si>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</si>
  <si>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</si>
  <si>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</si>
  <si>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</si>
  <si>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</si>
  <si>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</si>
  <si>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</si>
  <si>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</si>
  <si>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</si>
  <si>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</si>
  <si>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</si>
  <si>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</si>
  <si>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</si>
  <si>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</si>
  <si>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</si>
  <si>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</si>
  <si>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</si>
  <si>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</si>
  <si>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</si>
  <si>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</si>
  <si>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</si>
  <si>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</si>
  <si>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</si>
  <si>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</si>
  <si>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</si>
  <si>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</si>
  <si>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</si>
  <si>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</si>
  <si>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</si>
  <si>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</si>
  <si>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</si>
  <si>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</si>
  <si>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</si>
  <si>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</si>
  <si>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</si>
  <si>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</si>
  <si>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</si>
  <si>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</si>
  <si>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</si>
  <si>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</si>
  <si>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</si>
  <si>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</si>
  <si>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</si>
  <si>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</si>
  <si>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</si>
  <si>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</si>
  <si>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</si>
  <si>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</si>
  <si>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</si>
  <si>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</si>
  <si>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</si>
  <si>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</si>
  <si>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</si>
  <si>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</si>
  <si>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</si>
  <si>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</si>
  <si>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</si>
  <si>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</si>
  <si>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</si>
  <si>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</si>
  <si>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</si>
  <si>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</si>
  <si>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</si>
  <si>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</si>
  <si>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</si>
  <si>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</si>
  <si>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</si>
  <si>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</si>
  <si>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</si>
  <si>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</si>
  <si>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</si>
  <si>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</si>
  <si>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</si>
  <si>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</si>
  <si>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</si>
  <si>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</si>
  <si>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</si>
  <si>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</si>
  <si>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</si>
  <si>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</si>
  <si>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</si>
  <si>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</si>
  <si>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</si>
  <si>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</si>
  <si>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</si>
  <si>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</si>
  <si>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</si>
  <si>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</si>
  <si>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</si>
  <si>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</si>
  <si>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</si>
  <si>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</si>
  <si>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</si>
  <si>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</si>
  <si>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</si>
  <si>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</si>
  <si>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</si>
  <si>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</si>
  <si>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</si>
  <si>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</si>
  <si>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</si>
  <si>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</si>
  <si>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</si>
  <si>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</si>
  <si>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</si>
  <si>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</si>
  <si>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</si>
  <si>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</si>
  <si>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</si>
  <si>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</si>
  <si>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</si>
  <si>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</si>
  <si>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</si>
  <si>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</si>
  <si>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</si>
  <si>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</si>
  <si>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</si>
  <si>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</si>
  <si>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</si>
  <si>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</si>
  <si>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</si>
  <si>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</si>
  <si>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</si>
  <si>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</si>
  <si>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</si>
  <si>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</si>
  <si>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</si>
  <si>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</si>
  <si>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</si>
  <si>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</si>
  <si>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</si>
  <si>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</si>
  <si>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</si>
  <si>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</si>
  <si>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</si>
  <si>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</si>
  <si>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</si>
  <si>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</si>
  <si>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</si>
  <si>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</si>
  <si>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</si>
  <si>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</si>
  <si>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</si>
  <si>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</si>
  <si>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</si>
  <si>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</si>
  <si>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</si>
  <si>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</si>
  <si>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</si>
  <si>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</si>
  <si>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</si>
  <si>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</si>
  <si>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</si>
  <si>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</si>
  <si>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</si>
  <si>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</si>
  <si>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</si>
  <si>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</si>
  <si>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</si>
  <si>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</si>
  <si>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</si>
  <si>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</si>
  <si>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</si>
  <si>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</si>
  <si>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</si>
  <si>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</si>
  <si>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</si>
  <si>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</si>
  <si>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</si>
  <si>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</si>
  <si>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</si>
  <si>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</si>
  <si>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</si>
  <si>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</si>
  <si>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</si>
  <si>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</si>
  <si>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</si>
  <si>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</si>
  <si>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</si>
  <si>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</si>
  <si>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</si>
  <si>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</si>
  <si>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</si>
  <si>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</si>
  <si>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</si>
  <si>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</si>
  <si>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</si>
  <si>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</si>
  <si>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</si>
  <si>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</si>
  <si>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</si>
  <si>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</si>
  <si>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</si>
  <si>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</si>
  <si>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</si>
  <si>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</si>
  <si>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</si>
  <si>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</si>
  <si>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</si>
  <si>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</si>
  <si>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</si>
  <si>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</si>
  <si>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</si>
  <si>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</si>
  <si>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</si>
  <si>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</si>
  <si>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</si>
  <si>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</si>
  <si>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</si>
  <si>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</si>
  <si>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</si>
  <si>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</si>
  <si>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</si>
  <si>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</si>
  <si>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</si>
  <si>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</si>
  <si>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</si>
  <si>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</si>
  <si>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</si>
  <si>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</si>
  <si>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</si>
  <si>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</si>
  <si>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</si>
  <si>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</si>
  <si>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</si>
  <si>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</si>
  <si>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</si>
  <si>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</si>
  <si>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</si>
  <si>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</si>
  <si>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</si>
  <si>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</si>
  <si>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</si>
  <si>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</si>
  <si>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</si>
  <si>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</si>
  <si>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</si>
  <si>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</si>
  <si>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</si>
  <si>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</si>
  <si>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</si>
  <si>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</si>
  <si>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</si>
  <si>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</si>
  <si>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</si>
  <si>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</si>
  <si>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</si>
  <si>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</si>
  <si>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</si>
  <si>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</si>
  <si>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</si>
  <si>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</si>
  <si>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</si>
  <si>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</si>
  <si>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</si>
  <si>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</si>
  <si>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</si>
  <si>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</si>
  <si>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</si>
  <si>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</si>
  <si>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</si>
  <si>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</si>
  <si>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</si>
  <si>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</si>
  <si>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</si>
  <si>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</si>
  <si>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</si>
  <si>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</si>
  <si>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</si>
  <si>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</si>
  <si>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</si>
  <si>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</si>
  <si>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</si>
  <si>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</si>
  <si>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</si>
  <si>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</si>
  <si>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</si>
  <si>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</si>
  <si>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</si>
  <si>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</si>
  <si>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</si>
  <si>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</si>
  <si>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</si>
  <si>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</si>
  <si>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</si>
  <si>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</si>
  <si>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</si>
  <si>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</si>
  <si>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</si>
  <si>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</si>
  <si>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</si>
  <si>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</si>
  <si>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</si>
  <si>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</si>
  <si>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</si>
  <si>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</si>
  <si>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</si>
  <si>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</si>
  <si>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</si>
  <si>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</si>
  <si>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</si>
  <si>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</si>
  <si>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</si>
  <si>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</si>
  <si>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</si>
  <si>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</si>
  <si>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</si>
  <si>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</si>
  <si>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</si>
  <si>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</si>
  <si>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</si>
  <si>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</si>
  <si>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</si>
  <si>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</si>
  <si>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</si>
  <si>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</si>
  <si>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</si>
  <si>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</si>
  <si>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</si>
  <si>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</si>
  <si>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</si>
  <si>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</si>
  <si>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</si>
  <si>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</si>
  <si>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</si>
  <si>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</si>
  <si>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</si>
  <si>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</si>
  <si>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</si>
  <si>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</si>
  <si>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</si>
  <si>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</si>
  <si>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</si>
  <si>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</si>
  <si>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</si>
  <si>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</si>
  <si>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</si>
  <si>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</si>
  <si>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</si>
  <si>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</si>
  <si>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</si>
  <si>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</si>
  <si>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</si>
  <si>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</si>
  <si>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</si>
  <si>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</si>
  <si>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</si>
  <si>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</si>
  <si>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</si>
  <si>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</si>
  <si>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</si>
  <si>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</si>
  <si>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</si>
  <si>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</si>
  <si>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</si>
  <si>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</si>
  <si>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</si>
  <si>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</si>
  <si>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</si>
  <si>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</si>
  <si>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</si>
  <si>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</si>
  <si>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</si>
  <si>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</si>
  <si>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</si>
  <si>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</si>
  <si>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</si>
  <si>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</si>
  <si>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</si>
  <si>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</si>
  <si>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</si>
  <si>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</si>
  <si>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</si>
  <si>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</si>
  <si>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</si>
  <si>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</si>
  <si>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</si>
  <si>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</si>
  <si>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</si>
  <si>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</si>
  <si>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</si>
  <si>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</si>
  <si>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</si>
  <si>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</si>
  <si>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</si>
  <si>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</si>
  <si>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</si>
  <si>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</si>
  <si>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</si>
  <si>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</si>
  <si>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</si>
  <si>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</si>
  <si>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</si>
  <si>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</si>
  <si>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</si>
  <si>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</si>
  <si>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</si>
  <si>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</si>
  <si>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</si>
  <si>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</si>
  <si>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</si>
  <si>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</si>
  <si>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</si>
  <si>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</si>
  <si>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</si>
  <si>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</si>
  <si>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</si>
  <si>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</si>
  <si>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</si>
  <si>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</si>
  <si>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</si>
  <si>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</si>
  <si>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</si>
  <si>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</si>
  <si>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</si>
  <si>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</si>
  <si>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</si>
  <si>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</si>
  <si>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</si>
  <si>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</si>
  <si>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</si>
  <si>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</si>
  <si>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</si>
  <si>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</si>
  <si>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</si>
  <si>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</si>
  <si>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</si>
  <si>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</si>
  <si>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</si>
  <si>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</si>
  <si>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</si>
  <si>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</si>
  <si>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</si>
  <si>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</si>
  <si>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</si>
  <si>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</si>
  <si>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</si>
  <si>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</si>
  <si>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</si>
  <si>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</si>
  <si>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</si>
  <si>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</si>
  <si>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</si>
  <si>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</si>
  <si>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</si>
  <si>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</si>
  <si>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</si>
  <si>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</si>
  <si>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</si>
  <si>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</si>
  <si>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</si>
  <si>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</si>
  <si>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</si>
  <si>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</si>
  <si>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</si>
  <si>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</si>
  <si>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</si>
  <si>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</si>
  <si>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</si>
  <si>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</si>
  <si>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</si>
  <si>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</si>
  <si>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</si>
  <si>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</si>
  <si>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</si>
  <si>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</si>
  <si>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</si>
  <si>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</si>
  <si>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</si>
  <si>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</si>
  <si>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</si>
  <si>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</si>
  <si>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</si>
  <si>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</si>
  <si>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</si>
  <si>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</si>
  <si>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</si>
  <si>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</si>
  <si>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</si>
  <si>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</si>
  <si>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</si>
  <si>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</si>
  <si>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</si>
  <si>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</si>
  <si>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</si>
  <si>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</si>
  <si>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</si>
  <si>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</si>
  <si>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</si>
  <si>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</si>
  <si>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</si>
  <si>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</si>
  <si>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</si>
  <si>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</si>
  <si>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</si>
  <si>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</si>
  <si>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</si>
  <si>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</si>
  <si>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</si>
  <si>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</si>
  <si>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</si>
  <si>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</si>
  <si>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</si>
  <si>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</si>
  <si>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</si>
  <si>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</si>
  <si>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</si>
  <si>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</si>
  <si>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</si>
  <si>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</si>
  <si>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</si>
  <si>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</si>
  <si>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</si>
  <si>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</si>
  <si>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</si>
  <si>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</si>
  <si>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</si>
  <si>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</si>
  <si>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</si>
  <si>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</si>
  <si>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</si>
  <si>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</si>
  <si>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</si>
  <si>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</si>
  <si>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</si>
  <si>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</si>
  <si>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</si>
  <si>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</si>
  <si>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</si>
  <si>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</si>
  <si>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</si>
  <si>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</si>
  <si>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</si>
  <si>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</si>
  <si>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</si>
  <si>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</si>
  <si>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</si>
  <si>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</si>
  <si>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</si>
  <si>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</si>
  <si>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</si>
  <si>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</si>
  <si>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</si>
  <si>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</si>
  <si>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</si>
  <si>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</si>
  <si>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</si>
  <si>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</si>
  <si>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</si>
  <si>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</si>
  <si>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</si>
  <si>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</si>
  <si>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</si>
  <si>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</si>
  <si>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</si>
  <si>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</si>
  <si>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</si>
  <si>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</si>
  <si>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</si>
  <si>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</si>
  <si>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</si>
  <si>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</si>
  <si>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</si>
  <si>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</si>
  <si>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</si>
  <si>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</si>
  <si>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</si>
  <si>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</si>
  <si>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</si>
  <si>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</si>
  <si>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</si>
  <si>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</si>
  <si>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</si>
  <si>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</si>
  <si>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</si>
  <si>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</si>
  <si>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</si>
  <si>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</si>
  <si>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</si>
  <si>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</si>
  <si>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</si>
  <si>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</si>
  <si>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</si>
  <si>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</si>
  <si>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</si>
  <si>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</si>
  <si>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</si>
  <si>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</si>
  <si>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</si>
  <si>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</si>
  <si>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</si>
  <si>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</si>
  <si>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</si>
  <si>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</si>
  <si>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</si>
  <si>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</si>
  <si>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</si>
  <si>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</si>
  <si>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</si>
  <si>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</si>
  <si>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</si>
  <si>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</si>
  <si>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</si>
  <si>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</si>
  <si>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</si>
  <si>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</si>
  <si>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</si>
  <si>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</si>
  <si>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</si>
  <si>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</si>
  <si>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</si>
  <si>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</si>
  <si>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</si>
  <si>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</si>
  <si>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</si>
  <si>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</si>
  <si>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</si>
  <si>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</si>
  <si>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</si>
  <si>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</si>
  <si>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</si>
  <si>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</si>
  <si>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</si>
  <si>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</si>
  <si>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</si>
  <si>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</si>
  <si>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</si>
  <si>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</si>
  <si>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</si>
  <si>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</si>
  <si>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</si>
  <si>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</si>
  <si>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</si>
  <si>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</si>
  <si>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</si>
  <si>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</si>
  <si>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</si>
  <si>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</si>
  <si>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</si>
  <si>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</si>
  <si>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</si>
  <si>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</si>
  <si>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</si>
  <si>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</si>
  <si>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</si>
  <si>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</si>
  <si>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</si>
  <si>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</si>
  <si>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</si>
  <si>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</si>
  <si>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</si>
  <si>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</si>
  <si>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</si>
  <si>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</si>
  <si>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</si>
  <si>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</si>
  <si>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</si>
  <si>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</si>
  <si>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</si>
  <si>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</si>
  <si>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</si>
  <si>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</si>
  <si>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</si>
  <si>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</si>
  <si>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</si>
  <si>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</si>
  <si>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</si>
  <si>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</si>
  <si>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</si>
  <si>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</si>
  <si>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</si>
  <si>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</si>
  <si>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</si>
  <si>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</si>
  <si>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</si>
  <si>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</si>
  <si>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</si>
  <si>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</si>
  <si>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</si>
  <si>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</si>
  <si>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</si>
  <si>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</si>
  <si>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</si>
  <si>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</si>
  <si>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</si>
  <si>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</si>
  <si>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</si>
  <si>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</si>
  <si>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</si>
  <si>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</si>
  <si>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</si>
  <si>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</si>
  <si>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</si>
  <si>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</si>
  <si>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</si>
  <si>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</si>
  <si>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</si>
  <si>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</si>
  <si>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</si>
  <si>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</si>
  <si>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</si>
  <si>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</si>
  <si>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</si>
  <si>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</si>
  <si>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</si>
  <si>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</si>
  <si>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</si>
  <si>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</si>
  <si>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</si>
  <si>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</si>
  <si>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</si>
  <si>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</si>
  <si>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</si>
  <si>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</si>
  <si>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</si>
  <si>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</si>
  <si>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</si>
  <si>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</si>
  <si>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</si>
  <si>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</si>
  <si>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</si>
  <si>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</si>
  <si>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</si>
  <si>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</si>
  <si>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</si>
  <si>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</si>
  <si>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</si>
  <si>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</si>
  <si>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</si>
  <si>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</si>
  <si>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</si>
  <si>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</si>
  <si>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</si>
  <si>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</si>
  <si>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</si>
  <si>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</si>
  <si>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</si>
  <si>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</si>
  <si>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</si>
  <si>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</si>
  <si>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</si>
  <si>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</si>
  <si>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</si>
  <si>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</si>
  <si>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</si>
  <si>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</si>
  <si>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</si>
  <si>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</si>
  <si>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</si>
  <si>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</si>
  <si>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</si>
  <si>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</si>
  <si>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</si>
  <si>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</si>
  <si>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</si>
  <si>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</si>
  <si>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</si>
  <si>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</si>
  <si>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</si>
  <si>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</si>
  <si>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</si>
  <si>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</si>
  <si>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</si>
  <si>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</si>
  <si>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</si>
  <si>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</si>
  <si>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</si>
  <si>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</si>
  <si>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</si>
  <si>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</si>
  <si>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</si>
  <si>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</si>
  <si>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</si>
  <si>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</si>
  <si>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</si>
  <si>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</si>
  <si>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</si>
  <si>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</si>
  <si>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</si>
  <si>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</si>
  <si>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</si>
  <si>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</si>
  <si>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</si>
  <si>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</si>
  <si>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</si>
  <si>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</si>
  <si>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</si>
  <si>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</si>
  <si>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</si>
  <si>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</si>
  <si>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</si>
  <si>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</si>
  <si>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</si>
  <si>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</si>
  <si>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</si>
  <si>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</si>
  <si>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</si>
  <si>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</si>
  <si>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</si>
  <si>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</si>
  <si>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</si>
  <si>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</si>
  <si>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</si>
  <si>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</si>
  <si>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</si>
  <si>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</si>
  <si>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</si>
  <si>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</si>
  <si>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</si>
  <si>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</si>
  <si>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</si>
  <si>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</si>
  <si>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</si>
  <si>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</si>
  <si>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</si>
  <si>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</si>
  <si>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</si>
  <si>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</si>
  <si>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</si>
  <si>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</si>
  <si>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</si>
  <si>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</si>
  <si>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</si>
  <si>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</si>
  <si>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</si>
  <si>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</si>
  <si>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</si>
  <si>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</si>
  <si>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</si>
  <si>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</si>
  <si>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</si>
  <si>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</si>
  <si>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</si>
  <si>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</si>
  <si>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</si>
  <si>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</si>
  <si>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</si>
  <si>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</si>
  <si>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</si>
  <si>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</si>
  <si>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</si>
  <si>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</si>
  <si>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</si>
  <si>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</si>
  <si>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</si>
  <si>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</si>
  <si>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</si>
  <si>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</si>
  <si>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</si>
  <si>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</si>
  <si>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</si>
  <si>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</si>
  <si>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</si>
  <si>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</si>
  <si>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</si>
  <si>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</si>
  <si>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</si>
  <si>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</si>
  <si>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</si>
  <si>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</si>
  <si>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</si>
  <si>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</si>
  <si>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</si>
  <si>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</si>
  <si>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</si>
  <si>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</si>
  <si>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</si>
  <si>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</si>
  <si>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</si>
  <si>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</si>
  <si>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</si>
  <si>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</si>
  <si>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</si>
  <si>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</si>
  <si>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</si>
  <si>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</si>
  <si>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</si>
  <si>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</si>
  <si>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</si>
  <si>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</si>
  <si>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</si>
  <si>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</si>
  <si>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</si>
  <si>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</si>
  <si>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</si>
  <si>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</si>
  <si>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</si>
  <si>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</si>
  <si>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</si>
  <si>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</si>
  <si>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</si>
  <si>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</si>
  <si>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</si>
  <si>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</si>
  <si>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</si>
  <si>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</si>
  <si>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</si>
  <si>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</si>
  <si>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</si>
  <si>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</si>
  <si>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</si>
  <si>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</si>
  <si>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</si>
  <si>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</si>
  <si>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</si>
  <si>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</si>
  <si>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</si>
  <si>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</si>
  <si>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</si>
  <si>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</si>
  <si>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</si>
  <si>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</si>
  <si>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</si>
  <si>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</si>
  <si>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</si>
  <si>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</si>
  <si>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</si>
  <si>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</si>
  <si>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</si>
  <si>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</si>
  <si>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</si>
  <si>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</si>
  <si>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</si>
  <si>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</si>
  <si>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</si>
  <si>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</si>
  <si>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</si>
  <si>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</si>
  <si>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</si>
  <si>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</si>
  <si>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</si>
  <si>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</si>
  <si>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</si>
  <si>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</si>
  <si>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</si>
  <si>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</si>
  <si>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</si>
  <si>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</si>
  <si>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</si>
  <si>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</si>
  <si>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</si>
  <si>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</si>
  <si>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</si>
  <si>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</si>
  <si>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</si>
  <si>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</si>
  <si>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</si>
  <si>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</si>
  <si>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</si>
  <si>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</si>
  <si>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</si>
  <si>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</si>
  <si>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</si>
  <si>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</si>
  <si>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</si>
  <si>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</si>
  <si>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</si>
  <si>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</si>
  <si>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</si>
  <si>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</si>
  <si>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</si>
  <si>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</si>
  <si>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</si>
  <si>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</si>
  <si>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</si>
  <si>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</si>
  <si>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</si>
  <si>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</si>
  <si>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</si>
  <si>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</si>
  <si>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</si>
  <si>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</si>
  <si>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</si>
  <si>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</si>
  <si>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</si>
  <si>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</si>
  <si>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</si>
  <si>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</si>
  <si>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</si>
  <si>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</si>
  <si>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</si>
  <si>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</si>
  <si>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</si>
  <si>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</si>
  <si>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</si>
  <si>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</si>
  <si>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</si>
  <si>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</si>
  <si>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</si>
  <si>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</si>
  <si>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</si>
  <si>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</si>
  <si>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</si>
  <si>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</si>
  <si>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</si>
  <si>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</si>
  <si>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</si>
  <si>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</si>
  <si>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</si>
  <si>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</si>
  <si>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</si>
  <si>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</si>
  <si>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</si>
  <si>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</si>
  <si>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</si>
  <si>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</si>
  <si>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</si>
  <si>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</si>
  <si>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</si>
  <si>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</si>
  <si>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</si>
  <si>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</si>
  <si>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</si>
  <si>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</si>
  <si>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</si>
  <si>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</si>
  <si>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</si>
  <si>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</si>
  <si>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</si>
  <si>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</si>
  <si>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</si>
  <si>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</si>
  <si>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</si>
  <si>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</si>
  <si>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</si>
  <si>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</si>
  <si>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</si>
  <si>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</si>
  <si>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</si>
  <si>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</si>
  <si>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</si>
  <si>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</si>
  <si>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</si>
  <si>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</si>
  <si>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</si>
  <si>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</si>
  <si>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</si>
  <si>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</si>
  <si>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</si>
  <si>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</si>
  <si>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</si>
  <si>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</si>
  <si>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</si>
  <si>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</si>
  <si>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</si>
  <si>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</si>
  <si>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</si>
  <si>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</si>
  <si>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</si>
  <si>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</si>
  <si>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</si>
  <si>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</si>
  <si>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</si>
  <si>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</si>
  <si>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</si>
  <si>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</si>
  <si>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</si>
  <si>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</si>
  <si>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</si>
  <si>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</si>
  <si>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</si>
  <si>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</si>
  <si>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</si>
  <si>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</si>
  <si>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</si>
  <si>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</si>
  <si>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</si>
  <si>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</si>
  <si>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</si>
  <si>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</si>
  <si>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</si>
  <si>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</si>
  <si>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</si>
  <si>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</si>
  <si>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</si>
  <si>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</si>
  <si>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</si>
  <si>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</si>
  <si>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</si>
  <si>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</si>
  <si>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</si>
  <si>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</si>
  <si>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</si>
  <si>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</si>
  <si>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</si>
  <si>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</si>
  <si>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</si>
  <si>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</si>
  <si>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</si>
  <si>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</si>
  <si>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</si>
  <si>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</si>
  <si>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</si>
  <si>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</si>
  <si>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</si>
  <si>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</si>
  <si>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</si>
  <si>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</si>
  <si>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</si>
  <si>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</si>
  <si>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</si>
  <si>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</si>
  <si>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</si>
  <si>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</si>
  <si>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</si>
  <si>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</si>
  <si>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</si>
  <si>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</si>
  <si>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</si>
  <si>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</si>
  <si>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</si>
  <si>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</si>
  <si>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</si>
  <si>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</si>
  <si>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</si>
  <si>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</si>
  <si>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</si>
  <si>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</si>
  <si>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</si>
  <si>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</si>
  <si>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</si>
  <si>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</si>
  <si>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</si>
  <si>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</si>
  <si>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</si>
  <si>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</si>
  <si>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</si>
  <si>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</si>
  <si>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</si>
  <si>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</si>
  <si>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</si>
  <si>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</si>
  <si>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</si>
  <si>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</si>
  <si>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</si>
  <si>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</si>
  <si>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</si>
  <si>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</si>
  <si>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</si>
  <si>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</si>
  <si>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</si>
  <si>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</si>
  <si>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</si>
  <si>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</si>
  <si>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</si>
  <si>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</si>
  <si>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</si>
  <si>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</si>
  <si>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</si>
  <si>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</si>
  <si>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</si>
  <si>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</si>
  <si>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</si>
  <si>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</si>
  <si>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</si>
  <si>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</si>
  <si>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</si>
  <si>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</si>
  <si>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</si>
  <si>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</si>
  <si>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</si>
  <si>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</si>
  <si>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</si>
  <si>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</si>
  <si>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</si>
  <si>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</si>
  <si>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</si>
  <si>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</si>
  <si>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</si>
  <si>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</si>
  <si>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</si>
  <si>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</si>
  <si>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</si>
  <si>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</si>
  <si>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</si>
  <si>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</si>
  <si>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</si>
  <si>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</si>
  <si>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</si>
  <si>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</si>
  <si>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</si>
  <si>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</si>
  <si>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</si>
  <si>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</si>
  <si>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</si>
  <si>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</si>
  <si>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</si>
  <si>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</si>
  <si>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</si>
  <si>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</si>
  <si>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</si>
  <si>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</si>
  <si>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</si>
  <si>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</si>
  <si>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</si>
  <si>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</si>
  <si>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</si>
  <si>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</si>
  <si>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</si>
  <si>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</si>
  <si>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</si>
  <si>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</si>
  <si>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</si>
  <si>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</si>
  <si>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</si>
  <si>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</si>
  <si>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</si>
  <si>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</si>
  <si>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</si>
  <si>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</si>
  <si>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</si>
  <si>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</si>
  <si>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</si>
  <si>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</si>
  <si>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</si>
  <si>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</si>
  <si>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</si>
  <si>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</si>
  <si>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</si>
  <si>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</si>
  <si>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</si>
  <si>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</si>
  <si>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</si>
  <si>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</si>
  <si>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</si>
  <si>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</si>
  <si>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</si>
  <si>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</si>
  <si>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</si>
  <si>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</si>
  <si>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</si>
  <si>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</si>
  <si>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</si>
  <si>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</si>
  <si>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</si>
  <si>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</si>
  <si>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</si>
  <si>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</si>
  <si>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</si>
  <si>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</si>
  <si>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</si>
  <si>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</si>
  <si>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</si>
  <si>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</si>
  <si>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</si>
  <si>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</si>
  <si>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</si>
  <si>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</si>
  <si>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</si>
  <si>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</si>
  <si>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</si>
  <si>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</si>
  <si>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</si>
  <si>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</si>
  <si>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</si>
  <si>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</si>
  <si>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</si>
  <si>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</si>
  <si>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</si>
  <si>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</si>
  <si>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</si>
  <si>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</si>
  <si>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</si>
  <si>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</si>
  <si>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</si>
  <si>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</si>
  <si>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</si>
  <si>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</si>
  <si>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</si>
  <si>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</si>
  <si>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</si>
  <si>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</si>
  <si>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</si>
  <si>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</si>
  <si>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</si>
  <si>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</si>
  <si>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</si>
  <si>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</si>
  <si>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</si>
  <si>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</si>
  <si>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</si>
  <si>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</si>
  <si>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</si>
  <si>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</si>
  <si>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</si>
  <si>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</si>
  <si>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</si>
  <si>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</si>
  <si>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</si>
  <si>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</si>
  <si>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</si>
  <si>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</si>
  <si>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</si>
  <si>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</si>
  <si>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</si>
  <si>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</si>
  <si>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</si>
  <si>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</si>
  <si>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</si>
  <si>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</si>
  <si>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</si>
  <si>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</si>
  <si>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</si>
  <si>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</si>
  <si>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</si>
  <si>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</si>
  <si>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</si>
  <si>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</si>
  <si>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</si>
  <si>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</si>
  <si>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</si>
  <si>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</si>
  <si>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</si>
  <si>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</si>
  <si>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</si>
  <si>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</si>
  <si>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</si>
  <si>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</si>
  <si>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</si>
  <si>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</si>
  <si>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</si>
  <si>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</si>
  <si>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</si>
  <si>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</si>
  <si>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</si>
  <si>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</si>
  <si>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</si>
  <si>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</si>
  <si>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</si>
  <si>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</si>
  <si>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</si>
  <si>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</si>
  <si>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</si>
  <si>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</si>
  <si>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</si>
  <si>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</si>
  <si>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</si>
  <si>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</si>
  <si>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</si>
  <si>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</si>
  <si>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</si>
  <si>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</si>
  <si>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</si>
  <si>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</si>
  <si>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</si>
  <si>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</si>
  <si>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</si>
  <si>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</si>
  <si>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</si>
  <si>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</si>
  <si>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</si>
  <si>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</si>
  <si>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</si>
  <si>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</si>
  <si>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</si>
  <si>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</si>
  <si>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</si>
  <si>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</si>
  <si>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</si>
  <si>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</si>
  <si>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</si>
  <si>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</si>
  <si>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</si>
  <si>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</si>
  <si>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</si>
  <si>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</si>
  <si>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</si>
  <si>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</si>
  <si>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</si>
  <si>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</si>
  <si>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</si>
  <si>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</si>
  <si>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</si>
  <si>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</si>
  <si>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</si>
  <si>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</si>
  <si>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</si>
  <si>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</si>
  <si>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</si>
  <si>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</si>
  <si>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</si>
  <si>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</si>
  <si>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</si>
  <si>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</si>
  <si>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</si>
  <si>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</si>
  <si>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</si>
  <si>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</si>
  <si>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</si>
  <si>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</si>
  <si>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</si>
  <si>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</si>
  <si>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</si>
  <si>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</si>
  <si>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</si>
  <si>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</si>
  <si>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</si>
  <si>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</si>
  <si>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</si>
  <si>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</si>
  <si>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</si>
  <si>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</si>
  <si>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</si>
  <si>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</si>
  <si>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</si>
  <si>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</si>
  <si>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</si>
  <si>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</si>
  <si>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</si>
  <si>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</si>
  <si>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</si>
  <si>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</si>
  <si>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</si>
  <si>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</si>
  <si>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</si>
  <si>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</si>
  <si>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</si>
  <si>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</si>
  <si>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</si>
  <si>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</si>
  <si>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</si>
  <si>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</si>
  <si>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</si>
  <si>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</si>
  <si>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</si>
  <si>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</si>
  <si>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</si>
  <si>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</si>
  <si>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</si>
  <si>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</si>
  <si>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</si>
  <si>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</si>
  <si>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</si>
  <si>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</si>
  <si>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</si>
  <si>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</si>
  <si>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</si>
  <si>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</si>
  <si>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</si>
  <si>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</si>
  <si>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</si>
  <si>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</si>
  <si>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</si>
  <si>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</si>
  <si>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</si>
  <si>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</si>
  <si>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</si>
  <si>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</si>
  <si>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</si>
  <si>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</si>
  <si>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</si>
  <si>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</si>
  <si>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</si>
  <si>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</si>
  <si>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</si>
  <si>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</si>
  <si>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</si>
  <si>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</si>
  <si>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</si>
  <si>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</si>
  <si>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</si>
  <si>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</si>
  <si>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</si>
  <si>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</si>
  <si>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</si>
  <si>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</si>
  <si>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</si>
  <si>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</si>
  <si>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</si>
  <si>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</si>
  <si>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</si>
  <si>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</si>
  <si>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</si>
  <si>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</si>
  <si>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</si>
  <si>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</si>
  <si>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</si>
  <si>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</si>
  <si>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</si>
  <si>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</si>
  <si>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</si>
  <si>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</si>
  <si>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</si>
  <si>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</si>
  <si>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</si>
  <si>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</si>
  <si>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</si>
  <si>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</si>
  <si>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</si>
  <si>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</si>
  <si>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</si>
  <si>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</si>
  <si>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</si>
  <si>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</si>
  <si>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</si>
  <si>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</si>
  <si>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</si>
  <si>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</si>
  <si>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</si>
  <si>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</si>
  <si>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</si>
  <si>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</si>
  <si>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</si>
  <si>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</si>
  <si>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</si>
  <si>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</si>
  <si>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</si>
  <si>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</si>
  <si>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</si>
  <si>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</si>
  <si>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</si>
  <si>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</si>
  <si>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</si>
  <si>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</si>
  <si>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</si>
  <si>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</si>
  <si>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</si>
  <si>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</si>
  <si>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</si>
  <si>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</si>
  <si>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</si>
  <si>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</si>
  <si>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</si>
  <si>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</si>
  <si>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</si>
  <si>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</si>
  <si>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</si>
  <si>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</si>
  <si>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</si>
  <si>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</si>
  <si>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</si>
  <si>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</si>
  <si>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</si>
  <si>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</si>
  <si>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</si>
  <si>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</si>
  <si>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</si>
  <si>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</si>
  <si>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</si>
  <si>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</si>
  <si>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</si>
  <si>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</si>
  <si>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</si>
  <si>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</si>
  <si>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</si>
  <si>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</si>
  <si>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</si>
  <si>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</si>
  <si>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</si>
  <si>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</si>
  <si>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</si>
  <si>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</si>
  <si>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</si>
  <si>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</si>
  <si>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</si>
  <si>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</si>
  <si>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</si>
  <si>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</si>
  <si>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</si>
  <si>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</si>
  <si>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</si>
  <si>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</si>
  <si>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</si>
  <si>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</si>
  <si>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</si>
  <si>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</si>
  <si>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</si>
  <si>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</si>
  <si>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</si>
  <si>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</si>
  <si>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</si>
  <si>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</si>
  <si>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</si>
  <si>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</si>
  <si>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</si>
  <si>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</si>
  <si>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</si>
  <si>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</si>
  <si>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</si>
  <si>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</si>
  <si>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</si>
  <si>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</si>
  <si>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</si>
  <si>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</si>
  <si>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</si>
  <si>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</si>
  <si>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</si>
  <si>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</si>
  <si>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</si>
  <si>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</si>
  <si>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</si>
  <si>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</si>
  <si>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</si>
  <si>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</si>
  <si>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</si>
  <si>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</si>
  <si>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</si>
  <si>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</si>
  <si>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</si>
  <si>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</si>
  <si>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</si>
  <si>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</si>
  <si>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</si>
  <si>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</si>
  <si>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</si>
  <si>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</si>
  <si>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</si>
  <si>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</si>
  <si>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</si>
  <si>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</si>
  <si>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</si>
  <si>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</si>
  <si>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</si>
  <si>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</si>
  <si>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</si>
  <si>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</si>
  <si>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</si>
  <si>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</si>
  <si>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</si>
  <si>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</si>
  <si>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</si>
  <si>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</si>
  <si>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</si>
  <si>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</si>
  <si>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</si>
  <si>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</si>
  <si>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</si>
  <si>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</si>
  <si>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</si>
  <si>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</si>
  <si>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</si>
  <si>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</si>
  <si>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</si>
  <si>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</si>
  <si>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</si>
  <si>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</si>
  <si>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</si>
  <si>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</si>
  <si>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</si>
  <si>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</si>
  <si>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</si>
  <si>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</si>
  <si>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</si>
  <si>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</si>
  <si>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</si>
  <si>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</si>
  <si>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</si>
  <si>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</si>
  <si>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</si>
  <si>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</si>
  <si>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</si>
  <si>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</si>
  <si>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</si>
  <si>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</si>
  <si>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</si>
  <si>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</si>
  <si>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</si>
  <si>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</si>
  <si>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</si>
  <si>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</si>
  <si>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</si>
  <si>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</si>
  <si>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</si>
  <si>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</si>
  <si>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</si>
  <si>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</si>
  <si>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</si>
  <si>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</si>
  <si>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</si>
  <si>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</si>
  <si>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</si>
  <si>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</si>
  <si>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</si>
  <si>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</si>
  <si>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</si>
  <si>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</si>
  <si>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</si>
  <si>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</si>
  <si>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</si>
  <si>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</si>
  <si>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</si>
  <si>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</si>
  <si>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</si>
  <si>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</si>
  <si>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</si>
  <si>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</si>
  <si>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</si>
  <si>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</si>
  <si>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</si>
  <si>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</si>
  <si>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</si>
  <si>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</si>
  <si>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</si>
  <si>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</si>
  <si>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</si>
  <si>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</si>
  <si>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</si>
  <si>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</si>
  <si>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</si>
  <si>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</si>
  <si>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</si>
  <si>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</si>
  <si>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</si>
  <si>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</si>
  <si>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</si>
  <si>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</si>
  <si>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</si>
  <si>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</si>
  <si>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</si>
  <si>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</si>
  <si>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</si>
  <si>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</si>
  <si>
    <t xml:space="preserve">Остаток на 02.04
</t>
  </si>
  <si>
    <t>За товары с закрепленным отзывом 29.03.2026</t>
  </si>
  <si>
    <t>47112052-0530-2</t>
  </si>
  <si>
    <t>0161045739-0018-4</t>
  </si>
  <si>
    <t>34104708-0157-3</t>
  </si>
  <si>
    <t>93113229-0109</t>
  </si>
  <si>
    <t>0187964159-0264-1</t>
  </si>
  <si>
    <t>73918074-0318-3</t>
  </si>
  <si>
    <t>34881575-0356-1</t>
  </si>
  <si>
    <t>0127947264-0060-1</t>
  </si>
  <si>
    <t>31489581-0402-1</t>
  </si>
  <si>
    <t>0192740925-0061-4</t>
  </si>
  <si>
    <t>0127892191-0168-2</t>
  </si>
  <si>
    <t>78022367-0890-1</t>
  </si>
  <si>
    <t>13997129-0358-3</t>
  </si>
  <si>
    <t>0165937127-0093-1</t>
  </si>
  <si>
    <t>89548515-0249-1</t>
  </si>
  <si>
    <t>0143536859-0294-9</t>
  </si>
  <si>
    <t>39476382-0062-7</t>
  </si>
  <si>
    <t>0145437528-0166-1</t>
  </si>
  <si>
    <t>0180726994-0012-1</t>
  </si>
  <si>
    <t>0128728816-0464-3</t>
  </si>
  <si>
    <t>0191771486-0070</t>
  </si>
  <si>
    <t>51993119-0454-1</t>
  </si>
  <si>
    <t>87891724-0956-2</t>
  </si>
  <si>
    <t>0119433639-0111</t>
  </si>
  <si>
    <t>0163454655-0049-1</t>
  </si>
  <si>
    <t>18818709-0278-2</t>
  </si>
  <si>
    <t>0113414186-1962-1</t>
  </si>
  <si>
    <t>64874925-0268-1</t>
  </si>
  <si>
    <t>62281534-0376-1</t>
  </si>
  <si>
    <t>47804260-0232</t>
  </si>
  <si>
    <t>38591728-0269-17</t>
  </si>
  <si>
    <t>0224498444-0027</t>
  </si>
  <si>
    <t>Компенсации и декомпенсации</t>
  </si>
  <si>
    <t>Потеря по вине Ozon в логистике</t>
  </si>
  <si>
    <t>Потеря по вине Ozon на складе</t>
  </si>
  <si>
    <t>42204333-0189-15</t>
  </si>
  <si>
    <t>За товары с закрепленным отзывом 30.03.2026</t>
  </si>
  <si>
    <t>42222299-0012</t>
  </si>
  <si>
    <t>60294125-0058-1</t>
  </si>
  <si>
    <t>39316265-0033-1</t>
  </si>
  <si>
    <t>0129105746-0108-1</t>
  </si>
  <si>
    <t>0181681672-0141</t>
  </si>
  <si>
    <t>0179822565-0059-1</t>
  </si>
  <si>
    <t>62808643-0308-7</t>
  </si>
  <si>
    <t>28026708414</t>
  </si>
  <si>
    <t>22674747356</t>
  </si>
  <si>
    <t>sr01-bx10187665494</t>
  </si>
  <si>
    <t>Подготовка товара к вывозу: Брак</t>
  </si>
  <si>
    <t>Вывоз товара со склада силами Ozon: Доставка до ПВЗ</t>
  </si>
  <si>
    <t>0234896566-0030-5</t>
  </si>
  <si>
    <t>53008795-0202-1</t>
  </si>
  <si>
    <t>48313303-0259-2</t>
  </si>
  <si>
    <t>48313303-0259-5</t>
  </si>
  <si>
    <t>48313303-0259-1</t>
  </si>
  <si>
    <t>0107772463-0048-1</t>
  </si>
  <si>
    <t>0107772463-0049-1</t>
  </si>
  <si>
    <t>37986489-0111-1</t>
  </si>
  <si>
    <t>0135762867-0011-5</t>
  </si>
  <si>
    <t>0119433639-0111-1</t>
  </si>
  <si>
    <t>0248657014-0010</t>
  </si>
  <si>
    <t>0147237354-0167-2</t>
  </si>
  <si>
    <t>% выкупа расчетный</t>
  </si>
  <si>
    <t>89152752-0145-3</t>
  </si>
  <si>
    <t>75875734-0076</t>
  </si>
  <si>
    <t>За товары с закрепленным отзывом 31.03.2026</t>
  </si>
  <si>
    <t>33448606-0502</t>
  </si>
  <si>
    <t>0146638588-0235-2</t>
  </si>
  <si>
    <t>70464319-0060</t>
  </si>
  <si>
    <t>0105776105-0041-1</t>
  </si>
  <si>
    <t>73264018-0078-1</t>
  </si>
  <si>
    <t>0135322100-0445-1</t>
  </si>
  <si>
    <t>77431825-0035-1</t>
  </si>
  <si>
    <t>52979767-1311-1</t>
  </si>
  <si>
    <t>0144155009-0009</t>
  </si>
  <si>
    <t>58560713-0284-1</t>
  </si>
  <si>
    <t>06042728-0340-1</t>
  </si>
  <si>
    <t>47804260-0232-1</t>
  </si>
  <si>
    <t>31442169-0103-1</t>
  </si>
  <si>
    <t>56004749-0177-5</t>
  </si>
  <si>
    <t>0153052702-0495-1</t>
  </si>
  <si>
    <t>39987958-0314-1</t>
  </si>
  <si>
    <t>0191771486-0070-1</t>
  </si>
  <si>
    <t>0181681672-0141-1</t>
  </si>
  <si>
    <t>59052316-0682-3</t>
  </si>
  <si>
    <t>41063734-0627-1</t>
  </si>
  <si>
    <t>0241018497-0042-4</t>
  </si>
  <si>
    <t>82854910-0268</t>
  </si>
  <si>
    <t>48048051-0205-1</t>
  </si>
  <si>
    <t>30891462-0329-2</t>
  </si>
  <si>
    <t>33448606-0502-1</t>
  </si>
  <si>
    <t>90167823-0276-1</t>
  </si>
  <si>
    <t>35609654-0079-1</t>
  </si>
  <si>
    <t>97571626-0066-1</t>
  </si>
  <si>
    <t>30636952-0282-9</t>
  </si>
  <si>
    <t>32000330-1040-3</t>
  </si>
  <si>
    <t>39603563-0687-2</t>
  </si>
  <si>
    <t>17078253-1176-1</t>
  </si>
  <si>
    <t>0106056998-0790-1</t>
  </si>
  <si>
    <t>0125729884-0613</t>
  </si>
  <si>
    <t>0157752033-0659-1</t>
  </si>
  <si>
    <t>0157752033-0654-1</t>
  </si>
  <si>
    <t>0224618762-0033</t>
  </si>
  <si>
    <t>37662077-0047-1</t>
  </si>
  <si>
    <t>60726411-0097-1</t>
  </si>
  <si>
    <t>34104708-0157-9</t>
  </si>
  <si>
    <t>65182317-0160-2</t>
  </si>
  <si>
    <t>93113229-0109-2</t>
  </si>
  <si>
    <t>0156775554-0492-1</t>
  </si>
  <si>
    <t>62250097-0063-13</t>
  </si>
  <si>
    <t>40773760-0022-1</t>
  </si>
  <si>
    <t>75875734-0076-1</t>
  </si>
  <si>
    <t>52541054-1509-3</t>
  </si>
  <si>
    <t>0174368209-0046-1</t>
  </si>
  <si>
    <t>77669873-0513-1</t>
  </si>
  <si>
    <t>61666512-0297</t>
  </si>
  <si>
    <t>49278171-0229-1</t>
  </si>
  <si>
    <t>0169834615-0362-1</t>
  </si>
  <si>
    <t>0206608225-0070</t>
  </si>
  <si>
    <t>0248657014-0010-1</t>
  </si>
  <si>
    <t>61707211-0151-1</t>
  </si>
  <si>
    <t>68117774-0248-1</t>
  </si>
  <si>
    <t>82854910-0268-1</t>
  </si>
  <si>
    <t>36807446-0260-1</t>
  </si>
  <si>
    <t>0109082742-0315-1</t>
  </si>
  <si>
    <t>50625935-0109-1</t>
  </si>
  <si>
    <t>05554079-0123</t>
  </si>
  <si>
    <t>0135178854-0065-1</t>
  </si>
  <si>
    <t>85341774-0151-2</t>
  </si>
  <si>
    <t>0167559146-1209-1</t>
  </si>
  <si>
    <t>36579357-0420-3</t>
  </si>
  <si>
    <t>0203501309-0056-2</t>
  </si>
  <si>
    <t>37750094-0036-3</t>
  </si>
  <si>
    <t>65043707-0142</t>
  </si>
  <si>
    <t>43082357-0644-3</t>
  </si>
  <si>
    <t>0144155009-0009-1</t>
  </si>
  <si>
    <t>0153687952-0159-5</t>
  </si>
  <si>
    <t>0224498444-0027-4</t>
  </si>
  <si>
    <t>32664935-0126-1</t>
  </si>
  <si>
    <t>55585943-0607-1</t>
  </si>
  <si>
    <t>0188765527-0134-2</t>
  </si>
  <si>
    <t>0224618762-0033-1</t>
  </si>
  <si>
    <t>41815777-0174-1</t>
  </si>
  <si>
    <t>75168395-0064-5</t>
  </si>
  <si>
    <t>0179353471-0187-1</t>
  </si>
  <si>
    <t>0114541846-0191-2</t>
  </si>
  <si>
    <t>47112052-0532-1</t>
  </si>
  <si>
    <t>29434089-0227-1</t>
  </si>
  <si>
    <t>32829892-0486-3</t>
  </si>
  <si>
    <t>0202935320-0008-1</t>
  </si>
  <si>
    <t>29515581-0356</t>
  </si>
  <si>
    <t>49783186-0221</t>
  </si>
  <si>
    <t>60210196-0088</t>
  </si>
  <si>
    <t>0210961345-0026</t>
  </si>
  <si>
    <t>41528854-0216-1</t>
  </si>
  <si>
    <t>51581451-0659-1</t>
  </si>
  <si>
    <t>0131684959-0371</t>
  </si>
  <si>
    <t>0206062514-0045</t>
  </si>
  <si>
    <t>0114541846-0198-2</t>
  </si>
  <si>
    <t>0114541846-0198-1</t>
  </si>
  <si>
    <t>59005478-0108-1</t>
  </si>
  <si>
    <t>82408754-0045-5</t>
  </si>
  <si>
    <t>69935947-0568-1</t>
  </si>
  <si>
    <t>0165373300-0020-1</t>
  </si>
  <si>
    <t>75997989-0031-1</t>
  </si>
  <si>
    <t>0203728288-0023-1</t>
  </si>
  <si>
    <t>75997989-0032-1</t>
  </si>
  <si>
    <t>37809419-0061-1</t>
  </si>
  <si>
    <t>0154192759-0105-1</t>
  </si>
  <si>
    <t>49281985-0113-1</t>
  </si>
  <si>
    <t>94040541-0677-5</t>
  </si>
  <si>
    <t>87460945-0254-1</t>
  </si>
  <si>
    <t>Апрель</t>
  </si>
  <si>
    <t>01.04-05.04</t>
  </si>
  <si>
    <t xml:space="preserve">Остаток на 08.04
</t>
  </si>
  <si>
    <t>47378406-1463-5</t>
  </si>
  <si>
    <t>0144761086-0058-1</t>
  </si>
  <si>
    <t>0197191667-0014-3</t>
  </si>
  <si>
    <t>68514919-0186-1</t>
  </si>
  <si>
    <t>47112052-0532-2</t>
  </si>
  <si>
    <t>47112052-0532-3</t>
  </si>
  <si>
    <t>0191382373-0164-1</t>
  </si>
  <si>
    <t>51179209-0241</t>
  </si>
  <si>
    <t>06674982-0327-1</t>
  </si>
  <si>
    <t>60210196-0088-1</t>
  </si>
  <si>
    <t>0119664008-0109-5</t>
  </si>
  <si>
    <t>0125729884-0613-1</t>
  </si>
  <si>
    <t>0210961345-0026-1</t>
  </si>
  <si>
    <t>05554079-0123-11</t>
  </si>
  <si>
    <t>0189998859-0025-1</t>
  </si>
  <si>
    <t>62436062-0175-1</t>
  </si>
  <si>
    <t>89520239-0153-11</t>
  </si>
  <si>
    <t>89520239-0153-15</t>
  </si>
  <si>
    <t>0124194138-0095</t>
  </si>
  <si>
    <t>0128452527-0367-1</t>
  </si>
  <si>
    <t>18887634-0314-5</t>
  </si>
  <si>
    <t>0160614512-0114-1</t>
  </si>
  <si>
    <t>0118574021-0132-6</t>
  </si>
  <si>
    <t>24406660</t>
  </si>
  <si>
    <t>24406603</t>
  </si>
  <si>
    <t>24406635</t>
  </si>
  <si>
    <t>09402589-0757-1</t>
  </si>
  <si>
    <t>0124877501-0112-5</t>
  </si>
  <si>
    <t>04476335-1023-1</t>
  </si>
  <si>
    <t>63091887-0333-2</t>
  </si>
  <si>
    <t>63091887-0333-3</t>
  </si>
  <si>
    <t>15333600-0611-7</t>
  </si>
  <si>
    <t>74738978-0138-7</t>
  </si>
  <si>
    <t>78322179-0221-1</t>
  </si>
  <si>
    <t>0224287270-0009-4</t>
  </si>
  <si>
    <t>0162835220-0010-5</t>
  </si>
  <si>
    <t>59617965-0487</t>
  </si>
  <si>
    <t>0198495673-0117</t>
  </si>
  <si>
    <t>0140853174-0477-1</t>
  </si>
  <si>
    <t>68218282-0358-5</t>
  </si>
  <si>
    <t>49783186-0221-2</t>
  </si>
  <si>
    <t>61666512-0297-1</t>
  </si>
  <si>
    <t>75210760-0244-1</t>
  </si>
  <si>
    <t>0135978388-0355-1</t>
  </si>
  <si>
    <t>0164448363-0034</t>
  </si>
  <si>
    <t>57844404-0018</t>
  </si>
  <si>
    <t>17334091-0481-3</t>
  </si>
  <si>
    <t>31503154-0089</t>
  </si>
  <si>
    <t>48261654-0080-13</t>
  </si>
  <si>
    <t>0209685705-0029-53</t>
  </si>
  <si>
    <t>42534375-0219-5</t>
  </si>
  <si>
    <t>17334091-0481-5</t>
  </si>
  <si>
    <t>51408475-0513-1</t>
  </si>
  <si>
    <t>61603176-0154</t>
  </si>
  <si>
    <t>73955192-0131</t>
  </si>
  <si>
    <t>13611180-0185-3</t>
  </si>
  <si>
    <t>13611180-0185-4</t>
  </si>
  <si>
    <t>43218616-0123</t>
  </si>
  <si>
    <t>62588259-1236-1</t>
  </si>
  <si>
    <t>16974401-1017-3</t>
  </si>
  <si>
    <t>22068011170</t>
  </si>
  <si>
    <t>27877514426</t>
  </si>
  <si>
    <t>0159788522-0084-1</t>
  </si>
  <si>
    <t>70239962-0076-4</t>
  </si>
  <si>
    <t>33138192-0878-1</t>
  </si>
  <si>
    <t>97464993-0565-1</t>
  </si>
  <si>
    <t>0223597046-0043-1</t>
  </si>
  <si>
    <t>59802165-0339-3</t>
  </si>
  <si>
    <t>0105314238-0325-2</t>
  </si>
  <si>
    <t>0163610716-0271-1</t>
  </si>
  <si>
    <t>95737533-0267-5</t>
  </si>
  <si>
    <t>41099908-0341-3</t>
  </si>
  <si>
    <t>0164448363-0034-1</t>
  </si>
  <si>
    <t>68514919-0186-9</t>
  </si>
  <si>
    <t>0128106327-0094</t>
  </si>
  <si>
    <t>29515581-0356-1</t>
  </si>
  <si>
    <t>36315259-0812-1</t>
  </si>
  <si>
    <t>0192598853-0008-1</t>
  </si>
  <si>
    <t>0126458831-0038-19</t>
  </si>
  <si>
    <t>75012482-0305-2</t>
  </si>
  <si>
    <t>70743191-0115-1</t>
  </si>
  <si>
    <t>42222299-0012-2</t>
  </si>
  <si>
    <t>0206062514-0045-1</t>
  </si>
  <si>
    <t>0119897742-0225-1</t>
  </si>
  <si>
    <t>35417527-0201-2</t>
  </si>
  <si>
    <t>43997751-0326</t>
  </si>
  <si>
    <t>0113560844-0198-3</t>
  </si>
  <si>
    <t>57844404-0018-1</t>
  </si>
  <si>
    <t>55863525-0509-1</t>
  </si>
  <si>
    <t>0198495673-0117-1</t>
  </si>
  <si>
    <t>Доставка до места выдачи силами Ozon</t>
  </si>
  <si>
    <t>31503154-0089-1</t>
  </si>
  <si>
    <t>72529500-0155-1</t>
  </si>
  <si>
    <t>31503154-0090</t>
  </si>
  <si>
    <t>61603176-0154-1</t>
  </si>
  <si>
    <t>42048952-0439-1</t>
  </si>
  <si>
    <t>60367710-0269-3</t>
  </si>
  <si>
    <t>55021770-0046-3</t>
  </si>
  <si>
    <t>95693846-0032</t>
  </si>
  <si>
    <t>33226683-0354-1</t>
  </si>
  <si>
    <t>19130973-0756-1</t>
  </si>
  <si>
    <t>0159229439-0049</t>
  </si>
  <si>
    <t>0179636384-0139-1</t>
  </si>
  <si>
    <t>0163471194-0132-1</t>
  </si>
  <si>
    <t>45731514-0466-1</t>
  </si>
  <si>
    <t>82406022-0210-1</t>
  </si>
  <si>
    <t>0241177234-0008-1</t>
  </si>
  <si>
    <t>0123875410-0015</t>
  </si>
  <si>
    <t>43218616-0123-1</t>
  </si>
  <si>
    <t>73955192-0131-2</t>
  </si>
  <si>
    <t>0107464816-0077-7</t>
  </si>
  <si>
    <t>25563269-0347-2</t>
  </si>
  <si>
    <t>86022414-0505-3</t>
  </si>
  <si>
    <t>0145200011-0117-1</t>
  </si>
  <si>
    <t>59617965-0487-1</t>
  </si>
  <si>
    <t>71539365-0090-1</t>
  </si>
  <si>
    <t>51902553-0111-3</t>
  </si>
  <si>
    <t>0128106327-0094-1</t>
  </si>
  <si>
    <t>0131684959-0371-1</t>
  </si>
  <si>
    <t>65771655-0257-1</t>
  </si>
  <si>
    <t>0127915743-0315-1</t>
  </si>
  <si>
    <t>70790727-0135</t>
  </si>
  <si>
    <t>31503154-0090-1</t>
  </si>
  <si>
    <t>0165767945-0021</t>
  </si>
  <si>
    <t>35897982-0266-1</t>
  </si>
  <si>
    <t>88783847-0342-1</t>
  </si>
  <si>
    <t>62833534-0065-9</t>
  </si>
  <si>
    <t>0165592138-0104</t>
  </si>
  <si>
    <t>0104890358-0492</t>
  </si>
  <si>
    <t>0104890358-0493</t>
  </si>
  <si>
    <t>65043707-0142-1</t>
  </si>
  <si>
    <t>58482407-0033</t>
  </si>
  <si>
    <t>99177761-0010-1</t>
  </si>
  <si>
    <t>85055225-0253-1</t>
  </si>
  <si>
    <t>0133797609-0165-1</t>
  </si>
  <si>
    <t>12601870-0476-1</t>
  </si>
  <si>
    <t>33186258-0039-21</t>
  </si>
  <si>
    <t>0133718975-0418-1</t>
  </si>
  <si>
    <t>64581609-0144-1</t>
  </si>
  <si>
    <t>0159229439-0049-3</t>
  </si>
  <si>
    <t>65811375-0024-3</t>
  </si>
  <si>
    <t>65811375-0024-1</t>
  </si>
  <si>
    <t>0206608225-0070-1</t>
  </si>
  <si>
    <t>17742736-0444-5</t>
  </si>
  <si>
    <t>98103966-0112</t>
  </si>
  <si>
    <t>52594553-1986-1</t>
  </si>
  <si>
    <t>64448462-0039-1</t>
  </si>
  <si>
    <t>0165592138-0104-1</t>
  </si>
  <si>
    <t>0222327317-0096</t>
  </si>
  <si>
    <t>0202025602-0056</t>
  </si>
  <si>
    <t>51031541-0084</t>
  </si>
  <si>
    <t>0165767945-0021-3</t>
  </si>
  <si>
    <t>28848338-0300</t>
  </si>
  <si>
    <t>0148030300-0045-1</t>
  </si>
  <si>
    <t>65370734-0135-5</t>
  </si>
  <si>
    <t>0157229409-0223</t>
  </si>
  <si>
    <t>0157422259-0445</t>
  </si>
  <si>
    <t>0184170781-0121-1</t>
  </si>
  <si>
    <t>18055656-0160-2</t>
  </si>
  <si>
    <t>0103470490-0008-2</t>
  </si>
  <si>
    <t>61645180-0964-1</t>
  </si>
  <si>
    <t>41090881-0372-1</t>
  </si>
  <si>
    <t>0128913471-0314-1</t>
  </si>
  <si>
    <t>0205021265-0027-2</t>
  </si>
  <si>
    <t>43997751-0326-1</t>
  </si>
  <si>
    <t>0240107293-0085</t>
  </si>
  <si>
    <t>43895899-0279</t>
  </si>
  <si>
    <t>28848338-0300-1</t>
  </si>
  <si>
    <t>51179209-0241-5</t>
  </si>
  <si>
    <t>28848338-0302</t>
  </si>
  <si>
    <t>84723725-0096-3</t>
  </si>
  <si>
    <t>84723725-0096-1</t>
  </si>
  <si>
    <t>0127767878-0338-1</t>
  </si>
  <si>
    <t>0145523599-0140-1</t>
  </si>
  <si>
    <t>0164848784-0046</t>
  </si>
  <si>
    <t>87840841-0462-3</t>
  </si>
  <si>
    <t>52594553-1984-1</t>
  </si>
  <si>
    <t>58482407-0033-2</t>
  </si>
  <si>
    <t>98103966-0112-1</t>
  </si>
  <si>
    <t>78047098-0115-1</t>
  </si>
  <si>
    <t>38598899-0173-2</t>
  </si>
  <si>
    <t>89550531-0259-5</t>
  </si>
  <si>
    <t>0145523599-0139-1</t>
  </si>
  <si>
    <t>0178791570-0071</t>
  </si>
  <si>
    <t>06-12.04</t>
  </si>
  <si>
    <t>13-19.04</t>
  </si>
  <si>
    <t xml:space="preserve">Остаток на 20.04
</t>
  </si>
  <si>
    <t xml:space="preserve">Остаток на 13.04
</t>
  </si>
  <si>
    <t>06.04-12.04</t>
  </si>
  <si>
    <t>Декабрь</t>
  </si>
  <si>
    <t>29-31.12</t>
  </si>
  <si>
    <t>Заказы, шт
3 дня</t>
  </si>
  <si>
    <t>Период: 29.12.2025-31.12.2025</t>
  </si>
  <si>
    <t>93086564-0116</t>
  </si>
  <si>
    <t>72425467-0091</t>
  </si>
  <si>
    <t>0137501615-0605</t>
  </si>
  <si>
    <t>За товары с закрепленным отзывом 28.12.2025</t>
  </si>
  <si>
    <t>39023553-0627-1</t>
  </si>
  <si>
    <t>0147990131-0017-1</t>
  </si>
  <si>
    <t>0104605032-0239-1</t>
  </si>
  <si>
    <t>64946026-0153</t>
  </si>
  <si>
    <t>67185035-0290-1</t>
  </si>
  <si>
    <t>0183593612-0038-1</t>
  </si>
  <si>
    <t>04828189-0739-3</t>
  </si>
  <si>
    <t>73662762-0342-1</t>
  </si>
  <si>
    <t>70631535-0019-3</t>
  </si>
  <si>
    <t>45097815-0217-3</t>
  </si>
  <si>
    <t>0158992732-0173-1</t>
  </si>
  <si>
    <t>90208540-0164-1</t>
  </si>
  <si>
    <t>70396919-0549-1</t>
  </si>
  <si>
    <t>34714768-0259-1</t>
  </si>
  <si>
    <t>14976721-0533-1</t>
  </si>
  <si>
    <t>0181129447-0099-1</t>
  </si>
  <si>
    <t>39719937-0014-1</t>
  </si>
  <si>
    <t>86730333-0153-1</t>
  </si>
  <si>
    <t>68311809-0252-1</t>
  </si>
  <si>
    <t>0107629562-0094-1</t>
  </si>
  <si>
    <t>0125187253-0193</t>
  </si>
  <si>
    <t>20256255-0648-7</t>
  </si>
  <si>
    <t>0125595361-0660-1</t>
  </si>
  <si>
    <t>81939782-0165</t>
  </si>
  <si>
    <t>0166168768-0068-1</t>
  </si>
  <si>
    <t>0238266978-0001-1</t>
  </si>
  <si>
    <t>50871602-0082-1</t>
  </si>
  <si>
    <t>0130348837-0078-1</t>
  </si>
  <si>
    <t>60265307-0164-1</t>
  </si>
  <si>
    <t>56883825-0385-1</t>
  </si>
  <si>
    <t>73351335-0144-3</t>
  </si>
  <si>
    <t>74103903-0857</t>
  </si>
  <si>
    <t>41929895-0220-3</t>
  </si>
  <si>
    <t>0133025219-0038-1</t>
  </si>
  <si>
    <t>04209415-0510-1</t>
  </si>
  <si>
    <t>65431622-0333-1</t>
  </si>
  <si>
    <t>0169486031-0005</t>
  </si>
  <si>
    <t>88079639-0155-3</t>
  </si>
  <si>
    <t>0169300566-0014</t>
  </si>
  <si>
    <t>43877253-0155-1</t>
  </si>
  <si>
    <t>60692491-0593</t>
  </si>
  <si>
    <t>57710628-0320-2</t>
  </si>
  <si>
    <t>0127938373-0100-1</t>
  </si>
  <si>
    <t>78549187-0141</t>
  </si>
  <si>
    <t>0141419955-0036</t>
  </si>
  <si>
    <t>42701205-0039</t>
  </si>
  <si>
    <t>0238514551-0001</t>
  </si>
  <si>
    <t>0224505772-0043</t>
  </si>
  <si>
    <t>39934488-0237-1</t>
  </si>
  <si>
    <t>0110941382-0007-3</t>
  </si>
  <si>
    <t>36334460-0323-31</t>
  </si>
  <si>
    <t>36334460-0323-4</t>
  </si>
  <si>
    <t>0159065585-0243-1</t>
  </si>
  <si>
    <t>55361286-0965</t>
  </si>
  <si>
    <t>44466132-0072</t>
  </si>
  <si>
    <t>0114249616-0039-1</t>
  </si>
  <si>
    <t>71644875-0307-1</t>
  </si>
  <si>
    <t>0143641883-0035-5</t>
  </si>
  <si>
    <t>За товары с закрепленным отзывом 29.12.2025</t>
  </si>
  <si>
    <t>45702155-0218-3</t>
  </si>
  <si>
    <t>0196259957-0026</t>
  </si>
  <si>
    <t>0144777083-0034</t>
  </si>
  <si>
    <t>91066218-0175-1</t>
  </si>
  <si>
    <t>0232821269-0051-1</t>
  </si>
  <si>
    <t>0141419955-0036-1</t>
  </si>
  <si>
    <t>0139305431-0062-1</t>
  </si>
  <si>
    <t>0186782830-0002-1</t>
  </si>
  <si>
    <t>49967140-0292-1</t>
  </si>
  <si>
    <t>0139883466-0178-1</t>
  </si>
  <si>
    <t>76851276-0133-1</t>
  </si>
  <si>
    <t>15307425-0120-1</t>
  </si>
  <si>
    <t>18753680-0085-3</t>
  </si>
  <si>
    <t>87495408-0037-2</t>
  </si>
  <si>
    <t>47417758-0244-3</t>
  </si>
  <si>
    <t>0126745264-0112-1</t>
  </si>
  <si>
    <t>0188815434-0165</t>
  </si>
  <si>
    <t>56579708-0204-1</t>
  </si>
  <si>
    <t>50821092-0071-1</t>
  </si>
  <si>
    <t>45860876-0074-1</t>
  </si>
  <si>
    <t>61406633-0099-1</t>
  </si>
  <si>
    <t>26865645-0042-1</t>
  </si>
  <si>
    <t>0169486031-0005-1</t>
  </si>
  <si>
    <t>51207130-0042-2</t>
  </si>
  <si>
    <t>0151374973-0094-1</t>
  </si>
  <si>
    <t>76031705-0174-7</t>
  </si>
  <si>
    <t>39930890-0037</t>
  </si>
  <si>
    <t>41775285-0042-1</t>
  </si>
  <si>
    <t>67399822-0308</t>
  </si>
  <si>
    <t>69842941-0099-1</t>
  </si>
  <si>
    <t>0137501615-0605-1</t>
  </si>
  <si>
    <t>0125285976-0002-1</t>
  </si>
  <si>
    <t>74103903-0857-1</t>
  </si>
  <si>
    <t>42701205-0039-1</t>
  </si>
  <si>
    <t>56073146-0295</t>
  </si>
  <si>
    <t>0203270545-0115</t>
  </si>
  <si>
    <t>0167420715-0062</t>
  </si>
  <si>
    <t>39716304-0037-1</t>
  </si>
  <si>
    <t>0198866827-0037-1</t>
  </si>
  <si>
    <t>За товары с закрепленным отзывом 30.12.2025</t>
  </si>
  <si>
    <t>30863431-0148-1</t>
  </si>
  <si>
    <t>0121571663-0158-1</t>
  </si>
  <si>
    <t>0165355787-0059-1</t>
  </si>
  <si>
    <t>30249343-0116-1</t>
  </si>
  <si>
    <t>0125162504-0146-3</t>
  </si>
  <si>
    <t>0125162504-0146-1</t>
  </si>
  <si>
    <t>0123846293-0126</t>
  </si>
  <si>
    <t>50742769-0347-2</t>
  </si>
  <si>
    <t>64108507-0236-1</t>
  </si>
  <si>
    <t>0238333871-0002-1</t>
  </si>
  <si>
    <t>0124767106-0120-1</t>
  </si>
  <si>
    <t>35250176-0071-3</t>
  </si>
  <si>
    <t>57144317-0124-1</t>
  </si>
  <si>
    <t>04691081-0318-3</t>
  </si>
  <si>
    <t>0102053152-0016-1</t>
  </si>
  <si>
    <t>0141770311-0066-1</t>
  </si>
  <si>
    <t>0153585636-0139-1</t>
  </si>
  <si>
    <t>29391286-0248-3</t>
  </si>
  <si>
    <t>62634346-0040-1</t>
  </si>
  <si>
    <t>0147883352-0468-1</t>
  </si>
  <si>
    <t>64946026-0153-2</t>
  </si>
  <si>
    <t>56073146-0295-1</t>
  </si>
  <si>
    <t>33024387-0859</t>
  </si>
  <si>
    <t>82633029-0097</t>
  </si>
  <si>
    <t>31763007-0156-1</t>
  </si>
  <si>
    <t>14699394-0046</t>
  </si>
  <si>
    <t>0102962117-0035-2</t>
  </si>
  <si>
    <t>0224505772-0043-1</t>
  </si>
  <si>
    <t>35064123-0092-3</t>
  </si>
  <si>
    <t>07428180-0141-3</t>
  </si>
  <si>
    <t>15931478-0250-1</t>
  </si>
  <si>
    <t>81939782-0165-1</t>
  </si>
  <si>
    <t>67399822-0308-1</t>
  </si>
  <si>
    <t>78041409-0148</t>
  </si>
  <si>
    <t>0237901409-0006</t>
  </si>
  <si>
    <t>20-26.04</t>
  </si>
  <si>
    <t xml:space="preserve">Остаток на 27.04
</t>
  </si>
  <si>
    <t>0206824469-0433-1</t>
  </si>
  <si>
    <t>28548362-0288-1</t>
  </si>
  <si>
    <t>0126228958-0685-2</t>
  </si>
  <si>
    <t>11598569-0384-1</t>
  </si>
  <si>
    <t>0113560844-0201-1</t>
  </si>
  <si>
    <t>45721186-0517-3</t>
  </si>
  <si>
    <t>55157751-0077-1</t>
  </si>
  <si>
    <t>0245788899-0037</t>
  </si>
  <si>
    <t>28848338-0302-1</t>
  </si>
  <si>
    <t>0202025602-0056-3</t>
  </si>
  <si>
    <t>59802165-0339-1</t>
  </si>
  <si>
    <t>0111446243-0822-1</t>
  </si>
  <si>
    <t>0187819280-0002-2</t>
  </si>
  <si>
    <t>0187819280-0002-1</t>
  </si>
  <si>
    <t>0148188887-0013</t>
  </si>
  <si>
    <t>0123447919-0232-5</t>
  </si>
  <si>
    <t>0111446243-0823-1</t>
  </si>
  <si>
    <t>70790727-0135-1</t>
  </si>
  <si>
    <t>41361280-0167</t>
  </si>
  <si>
    <t>65839205-0643-2</t>
  </si>
  <si>
    <t>0173176557-0826-1</t>
  </si>
  <si>
    <t>0245392143-0007</t>
  </si>
  <si>
    <t>0119280334-0331-1</t>
  </si>
  <si>
    <t>43895899-0279-2</t>
  </si>
  <si>
    <t>47472404-0332-1</t>
  </si>
  <si>
    <t>26270650-0023-3</t>
  </si>
  <si>
    <t>0158162624-0107-2</t>
  </si>
  <si>
    <t>49771428-0086-3</t>
  </si>
  <si>
    <t>0101949602-0147-1</t>
  </si>
  <si>
    <t>49818708-0280-1</t>
  </si>
  <si>
    <t>49818708-0281-1</t>
  </si>
  <si>
    <t>0101949602-0147-3</t>
  </si>
  <si>
    <t>50959860-0082-3</t>
  </si>
  <si>
    <t>57134152-0136-1</t>
  </si>
  <si>
    <t>90720681-0283-1</t>
  </si>
  <si>
    <t>57134152-0136-9</t>
  </si>
  <si>
    <t>0222327317-0096-1</t>
  </si>
  <si>
    <t>67108789-0236-1</t>
  </si>
  <si>
    <t>67108789-0238-1</t>
  </si>
  <si>
    <t>0152602728-0104-1</t>
  </si>
  <si>
    <t>90679037-0147-13</t>
  </si>
  <si>
    <t>0170296830-0003-5</t>
  </si>
  <si>
    <t>34858430-0357-2</t>
  </si>
  <si>
    <t>0140780077-0333</t>
  </si>
  <si>
    <t>0157229409-0223-1</t>
  </si>
  <si>
    <t>95049982-0024-15</t>
  </si>
  <si>
    <t>0157422259-0445-1</t>
  </si>
  <si>
    <t>0113931172-0015-1</t>
  </si>
  <si>
    <t>0125688737-0230</t>
  </si>
  <si>
    <t>0123875410-0015-5</t>
  </si>
  <si>
    <t>0240107293-0085-1</t>
  </si>
  <si>
    <t>0207383495-0097-1</t>
  </si>
  <si>
    <t>0150978309-0126-3</t>
  </si>
  <si>
    <t>0245788899-0037-1</t>
  </si>
  <si>
    <t>40919460-0084</t>
  </si>
  <si>
    <t>63924436-0132-1</t>
  </si>
  <si>
    <t>45137972-1156-5</t>
  </si>
  <si>
    <t>42026321-0253-1</t>
  </si>
  <si>
    <t>39100562-0116-1</t>
  </si>
  <si>
    <t>0100514211-1189-1</t>
  </si>
  <si>
    <t>0178791570-0071-1</t>
  </si>
  <si>
    <t>77047565-0085-2</t>
  </si>
  <si>
    <t>65811375-0024-5</t>
  </si>
  <si>
    <t>65811375-0024-7</t>
  </si>
  <si>
    <t>25816868-0519-1</t>
  </si>
  <si>
    <t>90237154-0776-1</t>
  </si>
  <si>
    <t>78204662-0191-3</t>
  </si>
  <si>
    <t>0148188887-0013-1</t>
  </si>
  <si>
    <t>0140435461-0067-2</t>
  </si>
  <si>
    <t>73114818-0393-1</t>
  </si>
  <si>
    <t>73114818-0391-3</t>
  </si>
  <si>
    <t>51031541-0084-2</t>
  </si>
  <si>
    <t>0164848784-0046-2</t>
  </si>
  <si>
    <t>0140714593-0084-1</t>
  </si>
  <si>
    <t>0140692126-0038-3</t>
  </si>
  <si>
    <t>0127767878-0337-1</t>
  </si>
  <si>
    <t>0103212831-0205-1</t>
  </si>
  <si>
    <t>04571888-0259-1</t>
  </si>
  <si>
    <t>0113985119-0202</t>
  </si>
  <si>
    <t>0205236154-0103</t>
  </si>
  <si>
    <t>37029595-0110</t>
  </si>
  <si>
    <t>0142987546-0019-11</t>
  </si>
  <si>
    <t>0169328036-0044-1</t>
  </si>
  <si>
    <t>0184170781-0125-1</t>
  </si>
  <si>
    <t>0178290009-0032-1</t>
  </si>
  <si>
    <t>09354706-0540-5</t>
  </si>
  <si>
    <t>0212801676-0004</t>
  </si>
  <si>
    <t>41361280-0167-1</t>
  </si>
  <si>
    <t>66005608-0253-1</t>
  </si>
  <si>
    <t>0213433604-0014</t>
  </si>
  <si>
    <t>0125688737-0230-1</t>
  </si>
  <si>
    <t>0154131082-0439-19</t>
  </si>
  <si>
    <t>0248385439-0014-1</t>
  </si>
  <si>
    <t>0154131082-0438-35</t>
  </si>
  <si>
    <t>0140780077-0333-1</t>
  </si>
  <si>
    <t>0197495832-0019-1</t>
  </si>
  <si>
    <t>36275366-0243-33</t>
  </si>
  <si>
    <t>67251349-0122-1</t>
  </si>
  <si>
    <t>62242126-0218-1</t>
  </si>
  <si>
    <t>69378763-0094</t>
  </si>
  <si>
    <t>26270650-0023-1</t>
  </si>
  <si>
    <t>0107368039-0077-5</t>
  </si>
  <si>
    <t>0144465328-0289-2</t>
  </si>
  <si>
    <t>0107368039-0077-4</t>
  </si>
  <si>
    <t>15124397-0159</t>
  </si>
  <si>
    <t>35339828-0170-4</t>
  </si>
  <si>
    <t>30361820-0162-1</t>
  </si>
  <si>
    <t>81787787-0449-2</t>
  </si>
  <si>
    <t>0118733079-0384-1</t>
  </si>
  <si>
    <t>32431255-0101-11</t>
  </si>
  <si>
    <t>64448462-0039-3</t>
  </si>
  <si>
    <t>70893748-0212-5</t>
  </si>
  <si>
    <t>0163707600-0027</t>
  </si>
  <si>
    <t>0246946905-0020-1</t>
  </si>
  <si>
    <t>0144576143-0524-1</t>
  </si>
  <si>
    <t>11273745-0826-11</t>
  </si>
  <si>
    <t>50464193-0086-5</t>
  </si>
  <si>
    <t>0168990727-0195-2</t>
  </si>
  <si>
    <t>0129749069-0349</t>
  </si>
  <si>
    <t>0245392143-0007-1</t>
  </si>
  <si>
    <t>0186918392-0023-1</t>
  </si>
  <si>
    <t>90679037-0147-9</t>
  </si>
  <si>
    <t>0122604581-0258-4</t>
  </si>
  <si>
    <t>31652213-0459-1</t>
  </si>
  <si>
    <t>0124194138-0095-1</t>
  </si>
  <si>
    <t>82320647-0054-5</t>
  </si>
  <si>
    <t>0221366113-0011-1</t>
  </si>
  <si>
    <t>0111162777-0126-1</t>
  </si>
  <si>
    <t>0129028050-0544-1</t>
  </si>
  <si>
    <t>22568092010</t>
  </si>
  <si>
    <t>0113985119-0202-1</t>
  </si>
  <si>
    <t>0178128984-0034-1</t>
  </si>
  <si>
    <t>0250103198-0001-3</t>
  </si>
  <si>
    <t>39464544-0051-3</t>
  </si>
  <si>
    <t>55581584-0068</t>
  </si>
  <si>
    <t>40919460-0084-1</t>
  </si>
  <si>
    <t>74952584-0445-1</t>
  </si>
  <si>
    <t>0123819181-0155</t>
  </si>
  <si>
    <t>0206812039-0020-1</t>
  </si>
  <si>
    <t>65344936-0169-1</t>
  </si>
  <si>
    <t>76002942-0063-5</t>
  </si>
  <si>
    <t>0112992324-0209-1</t>
  </si>
  <si>
    <t>0112992324-0209-3</t>
  </si>
  <si>
    <t>49265406-0279-2</t>
  </si>
  <si>
    <t>35902241-0306-1</t>
  </si>
  <si>
    <t>0111446243-0826-1</t>
  </si>
  <si>
    <t>0197022983-0020-2</t>
  </si>
  <si>
    <t>0134621950-0357-1</t>
  </si>
  <si>
    <t>35357285-0176-3</t>
  </si>
  <si>
    <t>0170024901-0021-1</t>
  </si>
  <si>
    <t>0212801676-0004-1</t>
  </si>
  <si>
    <t>15124397-0159-7</t>
  </si>
  <si>
    <t>15124397-0159-6</t>
  </si>
  <si>
    <t>0194260580-0011</t>
  </si>
  <si>
    <t>37029595-0110-1</t>
  </si>
  <si>
    <t>73728717-0255-1</t>
  </si>
  <si>
    <t>64925688-0381-2</t>
  </si>
  <si>
    <t>36878473-0382-1</t>
  </si>
  <si>
    <t>79800204-0113-1</t>
  </si>
  <si>
    <t>22480021-0697-1</t>
  </si>
  <si>
    <t>31419013-0266-1</t>
  </si>
  <si>
    <t>55581584-0068-1</t>
  </si>
  <si>
    <t>24769163-0658-1</t>
  </si>
  <si>
    <t>32140286-1100-1</t>
  </si>
  <si>
    <t>27-30.04</t>
  </si>
  <si>
    <t>62112182-0071-1</t>
  </si>
  <si>
    <t>38547069-0043</t>
  </si>
  <si>
    <t>63793399-0380-4</t>
  </si>
  <si>
    <t>31419013-0264-3</t>
  </si>
  <si>
    <t>74441288-0126</t>
  </si>
  <si>
    <t>52370496-0283-2</t>
  </si>
  <si>
    <t>48711889-0776-3</t>
  </si>
  <si>
    <t>37551654-0779-1</t>
  </si>
  <si>
    <t>38590833-0215</t>
  </si>
  <si>
    <t>0201683037-0017</t>
  </si>
  <si>
    <t>0224043772-0013</t>
  </si>
  <si>
    <t>08937429-0428-5</t>
  </si>
  <si>
    <t>11273745-0826-7</t>
  </si>
  <si>
    <t>52063058-0118-4</t>
  </si>
  <si>
    <t>11273745-0826-3</t>
  </si>
  <si>
    <t>0114818107-0112-3</t>
  </si>
  <si>
    <t>25206992</t>
  </si>
  <si>
    <t>12743324-0578-2</t>
  </si>
  <si>
    <t>0129028050-0544-3</t>
  </si>
  <si>
    <t>31254120-1546-2</t>
  </si>
  <si>
    <t>0131086721-0128-1</t>
  </si>
  <si>
    <t>19414109-0130</t>
  </si>
  <si>
    <t>0129749069-0349-1</t>
  </si>
  <si>
    <t>69378763-0094-3</t>
  </si>
  <si>
    <t>69378763-0094-1</t>
  </si>
  <si>
    <t>0248385439-0015-1</t>
  </si>
  <si>
    <t>0205236154-0103-1</t>
  </si>
  <si>
    <t>59645983-0115-2</t>
  </si>
  <si>
    <t>0201432451-0094-2</t>
  </si>
  <si>
    <t>19485409-0147</t>
  </si>
  <si>
    <t>38547069-0043-2</t>
  </si>
  <si>
    <t>32770544-0578-2</t>
  </si>
  <si>
    <t>0213433604-0014-1</t>
  </si>
  <si>
    <t>84526289-0640-2</t>
  </si>
  <si>
    <t>62939153-0932-3</t>
  </si>
  <si>
    <t>62485198-0226-1</t>
  </si>
  <si>
    <t>0247749888-0011</t>
  </si>
  <si>
    <t>0146958216-0329-1</t>
  </si>
  <si>
    <t>59072582-0198-1</t>
  </si>
  <si>
    <t>81217866-0160-13</t>
  </si>
  <si>
    <t>0189830603-0071-1</t>
  </si>
  <si>
    <t>0215920963-0021-1</t>
  </si>
  <si>
    <t>59644898-0500-1</t>
  </si>
  <si>
    <t>0139149390-0064-9</t>
  </si>
  <si>
    <t>0103706509-0149-1</t>
  </si>
  <si>
    <t>33150793-0277-5</t>
  </si>
  <si>
    <t>19414109-0130-5</t>
  </si>
  <si>
    <t>88543631-0119</t>
  </si>
  <si>
    <t>05773950-0707-7</t>
  </si>
  <si>
    <t>62049721-0164-1</t>
  </si>
  <si>
    <t>19485409-0147-2</t>
  </si>
  <si>
    <t>35830517-0496</t>
  </si>
  <si>
    <t>0239198381-0006-1</t>
  </si>
  <si>
    <t>72571502-0091</t>
  </si>
  <si>
    <t>16949481-0322-7</t>
  </si>
  <si>
    <t>0201683037-0017-1</t>
  </si>
  <si>
    <t>0122924887-0472-1</t>
  </si>
  <si>
    <t>0147580216-0031-1</t>
  </si>
  <si>
    <t>0144825977-0082-3</t>
  </si>
  <si>
    <t>25707265-0343-7</t>
  </si>
  <si>
    <t>47998491-0289</t>
  </si>
  <si>
    <t>98647208-0417-1</t>
  </si>
  <si>
    <t>46962885-0097-3</t>
  </si>
  <si>
    <t>56226418-0358-2</t>
  </si>
  <si>
    <t>0108491169-0060-1</t>
  </si>
  <si>
    <t>41618088-0087-13</t>
  </si>
  <si>
    <t>30472550-0303-1</t>
  </si>
  <si>
    <t>88543631-0119-1</t>
  </si>
  <si>
    <t>82412155-0273-7</t>
  </si>
  <si>
    <t>92863562-0310-1</t>
  </si>
  <si>
    <t>35830517-0496-7</t>
  </si>
  <si>
    <t>74779723-0013-1</t>
  </si>
  <si>
    <t>93319394-0289-7</t>
  </si>
  <si>
    <t>72571502-0091-1</t>
  </si>
  <si>
    <t>0175383766-0084-1</t>
  </si>
  <si>
    <t>69964385-0189</t>
  </si>
  <si>
    <t>73933237-0075-1</t>
  </si>
  <si>
    <t>43102016-0428-5</t>
  </si>
  <si>
    <t>43102016-0428-9</t>
  </si>
  <si>
    <t>0214023175-0004</t>
  </si>
  <si>
    <t>0165592138-0107</t>
  </si>
  <si>
    <t>25447376</t>
  </si>
  <si>
    <t>25447369</t>
  </si>
  <si>
    <t>25447253</t>
  </si>
  <si>
    <t>0218227138-0030</t>
  </si>
  <si>
    <t>19799183-0353-1</t>
  </si>
  <si>
    <t>0153997911-0247</t>
  </si>
  <si>
    <t>32797790-0017-39</t>
  </si>
  <si>
    <t>0128444004-0126</t>
  </si>
  <si>
    <t>0163707600-0027-2</t>
  </si>
  <si>
    <t>0213590320-0032</t>
  </si>
  <si>
    <t>0120769646-0150-17</t>
  </si>
  <si>
    <t>47025690-0296-1</t>
  </si>
  <si>
    <t>0179498208-0086</t>
  </si>
  <si>
    <t>0247749888-0011-1</t>
  </si>
  <si>
    <t>0128465480-0189-1</t>
  </si>
  <si>
    <t>45869466-0334-1</t>
  </si>
  <si>
    <t>33510590-0575-1</t>
  </si>
  <si>
    <t>82728733-0189-1</t>
  </si>
  <si>
    <t>0128772318-0364</t>
  </si>
  <si>
    <t>0130817445-0307-5</t>
  </si>
  <si>
    <t>36222024-0164-1</t>
  </si>
  <si>
    <t>0122924887-0471-1</t>
  </si>
  <si>
    <t>0197320899-0043-1</t>
  </si>
  <si>
    <t>74441288-0126-3</t>
  </si>
  <si>
    <t>0165592138-0107-1</t>
  </si>
  <si>
    <t>96215274-0037-1</t>
  </si>
  <si>
    <t>0194260580-0011-1</t>
  </si>
  <si>
    <t>41459272-0329-3</t>
  </si>
  <si>
    <t>13710977-1199-3</t>
  </si>
  <si>
    <t>48887280-0375</t>
  </si>
  <si>
    <t>34337922-0348-2</t>
  </si>
  <si>
    <t xml:space="preserve">Остаток на 05.05
</t>
  </si>
  <si>
    <t>01-03.05</t>
  </si>
  <si>
    <t>33877834-0674</t>
  </si>
  <si>
    <t>93376916-0227-1</t>
  </si>
  <si>
    <t>47998491-0289-2</t>
  </si>
  <si>
    <t>33615222-0451-1</t>
  </si>
  <si>
    <t>27877198125</t>
  </si>
  <si>
    <t>82479930-0473</t>
  </si>
  <si>
    <t>41705830-0614-1</t>
  </si>
  <si>
    <t>48887280-0375-2</t>
  </si>
  <si>
    <t>0208893137-0149-1</t>
  </si>
  <si>
    <t>0214023175-0004-1</t>
  </si>
  <si>
    <t>49567608-0260</t>
  </si>
  <si>
    <t>70464319-0060-5</t>
  </si>
  <si>
    <t>0152798775-0075</t>
  </si>
  <si>
    <t>25535717</t>
  </si>
  <si>
    <t>25535855</t>
  </si>
  <si>
    <t>25535784</t>
  </si>
  <si>
    <t>25535765</t>
  </si>
  <si>
    <t>0232758618-0078-1</t>
  </si>
  <si>
    <t>85341774-0154-1</t>
  </si>
  <si>
    <t>0100151181-0039-3</t>
  </si>
  <si>
    <t>95693846-0032-9</t>
  </si>
  <si>
    <t>72896854-0106-1</t>
  </si>
  <si>
    <t>0153997911-0247-9</t>
  </si>
  <si>
    <t>50047623-0029-2</t>
  </si>
  <si>
    <t>0247946603-0004-1</t>
  </si>
  <si>
    <t>0243714772-0011-1</t>
  </si>
  <si>
    <t>0128951728-0264-1</t>
  </si>
  <si>
    <t>0144240537-0076</t>
  </si>
  <si>
    <t>0129141147-0516</t>
  </si>
  <si>
    <t>70060528-0129</t>
  </si>
  <si>
    <t>0152798775-0075-1</t>
  </si>
  <si>
    <t>34271468-0270-1</t>
  </si>
  <si>
    <t>0140145941-0478-1</t>
  </si>
  <si>
    <t>50666356-0160-3</t>
  </si>
  <si>
    <t>35466778-0318-1</t>
  </si>
  <si>
    <t>0158847247-0167-1</t>
  </si>
  <si>
    <t>92717678-0201-1</t>
  </si>
  <si>
    <t>0154126601-0148-1</t>
  </si>
  <si>
    <t>0158637848-0183-1</t>
  </si>
  <si>
    <t>65958416-0480-1</t>
  </si>
  <si>
    <t>46467173-0272-1</t>
  </si>
  <si>
    <t>70060528-0129-1</t>
  </si>
  <si>
    <t>06823477-0231</t>
  </si>
  <si>
    <t>0116497163-0110-1</t>
  </si>
  <si>
    <t>25760683</t>
  </si>
  <si>
    <t>25760550</t>
  </si>
  <si>
    <t>25760657</t>
  </si>
  <si>
    <t>25760640</t>
  </si>
  <si>
    <t>33086097-0219-4</t>
  </si>
  <si>
    <t>42445562-0163-1</t>
  </si>
  <si>
    <t>0144240537-0076-1</t>
  </si>
  <si>
    <t>69964385-0189-1</t>
  </si>
  <si>
    <t>77171376-0324-1</t>
  </si>
  <si>
    <t>82479930-0473-1</t>
  </si>
  <si>
    <t>41286417-0069-3</t>
  </si>
  <si>
    <t>89937514-0336-5</t>
  </si>
  <si>
    <t>89937514-0336-19</t>
  </si>
  <si>
    <t>0129141147-0516-1</t>
  </si>
  <si>
    <t>0100924714-0025-1</t>
  </si>
  <si>
    <t>0249722231-0005-1</t>
  </si>
  <si>
    <t>56341884-0122-1</t>
  </si>
  <si>
    <t>78676663-0141-1</t>
  </si>
  <si>
    <t>57134152-0148-11</t>
  </si>
  <si>
    <t>82080373-0353</t>
  </si>
  <si>
    <t>0143017994-0282-1</t>
  </si>
  <si>
    <t>0170820177-0054</t>
  </si>
  <si>
    <t>0123911894-0066-1</t>
  </si>
  <si>
    <t>37411967-0129-1</t>
  </si>
  <si>
    <t>37411967-0129-3</t>
  </si>
  <si>
    <t>38590833-0215-2</t>
  </si>
  <si>
    <t>86716489-0560-2</t>
  </si>
  <si>
    <t>38462595-0187-1</t>
  </si>
  <si>
    <t>87028772-0050-1</t>
  </si>
  <si>
    <t>0161116386-0056-1</t>
  </si>
  <si>
    <t>92253913-0083-5</t>
  </si>
  <si>
    <t>92253913-0083-9</t>
  </si>
  <si>
    <t>06823477-0231-5</t>
  </si>
  <si>
    <t>49567608-0260-2</t>
  </si>
  <si>
    <t>0232367615-0013</t>
  </si>
  <si>
    <t>0120439124-0083-1</t>
  </si>
  <si>
    <t>58635913-0138</t>
  </si>
  <si>
    <t>0170820177-0054-2</t>
  </si>
  <si>
    <t>0114065555-0463-7</t>
  </si>
  <si>
    <t>0213590320-0032-1</t>
  </si>
  <si>
    <t>0145941249-0054</t>
  </si>
  <si>
    <t>30839834-0086-5</t>
  </si>
  <si>
    <t>34425806-0294-1</t>
  </si>
  <si>
    <t>30950075-0620</t>
  </si>
  <si>
    <t>82080373-0353-1</t>
  </si>
  <si>
    <t>26400128-0125-9</t>
  </si>
  <si>
    <t>66051866-0052-1</t>
  </si>
  <si>
    <t>0197626023-0091</t>
  </si>
  <si>
    <t>33877834-0674-1</t>
  </si>
  <si>
    <t>35174406-0568</t>
  </si>
  <si>
    <t>0218227138-0030-1</t>
  </si>
  <si>
    <t>0125131822-0044</t>
  </si>
  <si>
    <t>88870357-0015</t>
  </si>
  <si>
    <t>84168812-0123-2</t>
  </si>
  <si>
    <t>0123810379-0111</t>
  </si>
  <si>
    <t>16421723-0306</t>
  </si>
  <si>
    <t>0123819181-0155-3</t>
  </si>
  <si>
    <t>67676455-0220</t>
  </si>
  <si>
    <t>0232367615-0013-1</t>
  </si>
  <si>
    <t>0198035309-0053-1</t>
  </si>
  <si>
    <t>0154297577-0171</t>
  </si>
  <si>
    <t>0172502980-0119</t>
  </si>
  <si>
    <t>30950075-0620-1</t>
  </si>
  <si>
    <t>41520095-0384</t>
  </si>
  <si>
    <t>0121845436-0026</t>
  </si>
  <si>
    <t>01.05-03.05</t>
  </si>
  <si>
    <t>Май</t>
  </si>
  <si>
    <t>апрель</t>
  </si>
  <si>
    <t>27.04-03.05</t>
  </si>
  <si>
    <t>01-30.04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</si>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</sst>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96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7" xfId="6" applyNumberFormat="1" applyFont="1" applyFill="1" applyBorder="1"/>
    <xf numFmtId="4" fontId="38" fillId="0" borderId="27" xfId="6" applyNumberFormat="1" applyFont="1" applyFill="1" applyBorder="1"/>
    <xf numFmtId="49" fontId="34" fillId="0" borderId="29" xfId="0" applyNumberFormat="1" applyFont="1" applyBorder="1" applyAlignment="1">
      <alignment horizontal="left" vertical="center"/>
    </xf>
    <xf numFmtId="49" fontId="39" fillId="0" borderId="29" xfId="0" applyNumberFormat="1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171" fontId="34" fillId="0" borderId="29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7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0" fillId="18" borderId="3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0" fillId="19" borderId="34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6" xfId="6" applyNumberFormat="1" applyFont="1" applyFill="1" applyBorder="1"/>
    <xf numFmtId="169" fontId="37" fillId="0" borderId="36" xfId="6" applyNumberFormat="1" applyFont="1" applyFill="1" applyBorder="1"/>
    <xf numFmtId="3" fontId="36" fillId="0" borderId="36" xfId="6" applyNumberFormat="1" applyFont="1" applyFill="1" applyBorder="1"/>
    <xf numFmtId="3" fontId="36" fillId="0" borderId="36" xfId="6" applyNumberFormat="1" applyFont="1" applyBorder="1"/>
    <xf numFmtId="4" fontId="36" fillId="0" borderId="36" xfId="6" applyNumberFormat="1" applyFont="1" applyBorder="1"/>
    <xf numFmtId="4" fontId="36" fillId="0" borderId="36" xfId="6" applyNumberFormat="1" applyFont="1" applyFill="1" applyBorder="1"/>
    <xf numFmtId="4" fontId="34" fillId="0" borderId="36" xfId="6" applyNumberFormat="1" applyFont="1" applyBorder="1"/>
    <xf numFmtId="4" fontId="36" fillId="2" borderId="36" xfId="6" applyNumberFormat="1" applyFont="1" applyFill="1" applyBorder="1"/>
    <xf numFmtId="4" fontId="36" fillId="12" borderId="36" xfId="6" applyNumberFormat="1" applyFont="1" applyFill="1" applyBorder="1"/>
    <xf numFmtId="171" fontId="34" fillId="0" borderId="39" xfId="0" applyNumberFormat="1" applyFont="1" applyBorder="1" applyAlignment="1">
      <alignment horizontal="center" vertical="center"/>
    </xf>
    <xf numFmtId="170" fontId="34" fillId="0" borderId="29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7" xfId="6" applyNumberFormat="1" applyFont="1" applyFill="1" applyBorder="1" applyAlignment="1">
      <alignment horizontal="center" vertical="center"/>
    </xf>
    <xf numFmtId="170" fontId="36" fillId="0" borderId="36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2" xfId="3" applyFont="1" applyFill="1" applyBorder="1" applyAlignment="1">
      <alignment horizontal="center" vertical="center" wrapText="1"/>
    </xf>
    <xf numFmtId="164" fontId="6" fillId="0" borderId="42" xfId="1" applyNumberFormat="1" applyFont="1" applyFill="1" applyBorder="1"/>
    <xf numFmtId="164" fontId="7" fillId="3" borderId="43" xfId="4" applyNumberFormat="1" applyFont="1" applyFill="1" applyBorder="1" applyAlignment="1">
      <alignment horizontal="center" vertical="center" wrapText="1"/>
    </xf>
    <xf numFmtId="164" fontId="6" fillId="0" borderId="43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7" xfId="6" applyNumberFormat="1" applyFont="1" applyFill="1" applyBorder="1" applyAlignment="1">
      <alignment horizontal="left"/>
    </xf>
    <xf numFmtId="4" fontId="36" fillId="15" borderId="27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5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11" fillId="4" borderId="0" xfId="2" applyFont="1" applyFill="1"/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6" xfId="6" applyNumberFormat="1" applyFont="1" applyFill="1" applyBorder="1"/>
    <xf numFmtId="4" fontId="36" fillId="12" borderId="6" xfId="6" applyNumberFormat="1" applyFont="1" applyFill="1" applyBorder="1"/>
    <xf numFmtId="169" fontId="37" fillId="0" borderId="46" xfId="6" applyNumberFormat="1" applyFont="1" applyFill="1" applyBorder="1"/>
    <xf numFmtId="170" fontId="36" fillId="0" borderId="46" xfId="6" applyNumberFormat="1" applyFont="1" applyFill="1" applyBorder="1"/>
    <xf numFmtId="3" fontId="36" fillId="0" borderId="46" xfId="6" applyNumberFormat="1" applyFont="1" applyFill="1" applyBorder="1"/>
    <xf numFmtId="3" fontId="36" fillId="0" borderId="46" xfId="6" applyNumberFormat="1" applyFont="1" applyBorder="1"/>
    <xf numFmtId="4" fontId="36" fillId="0" borderId="46" xfId="6" applyNumberFormat="1" applyFont="1" applyBorder="1"/>
    <xf numFmtId="4" fontId="36" fillId="0" borderId="46" xfId="6" applyNumberFormat="1" applyFont="1" applyFill="1" applyBorder="1"/>
    <xf numFmtId="4" fontId="34" fillId="0" borderId="46" xfId="6" applyNumberFormat="1" applyFont="1" applyBorder="1"/>
    <xf numFmtId="4" fontId="36" fillId="2" borderId="46" xfId="6" applyNumberFormat="1" applyFont="1" applyFill="1" applyBorder="1"/>
    <xf numFmtId="4" fontId="36" fillId="12" borderId="46" xfId="6" applyNumberFormat="1" applyFont="1" applyFill="1" applyBorder="1"/>
    <xf numFmtId="169" fontId="37" fillId="0" borderId="47" xfId="6" applyNumberFormat="1" applyFont="1" applyFill="1" applyBorder="1"/>
    <xf numFmtId="170" fontId="36" fillId="0" borderId="47" xfId="6" applyNumberFormat="1" applyFont="1" applyFill="1" applyBorder="1"/>
    <xf numFmtId="3" fontId="36" fillId="0" borderId="47" xfId="6" applyNumberFormat="1" applyFont="1" applyFill="1" applyBorder="1"/>
    <xf numFmtId="3" fontId="36" fillId="0" borderId="47" xfId="6" applyNumberFormat="1" applyFont="1" applyBorder="1"/>
    <xf numFmtId="4" fontId="36" fillId="0" borderId="47" xfId="6" applyNumberFormat="1" applyFont="1" applyBorder="1"/>
    <xf numFmtId="4" fontId="36" fillId="0" borderId="47" xfId="6" applyNumberFormat="1" applyFont="1" applyFill="1" applyBorder="1"/>
    <xf numFmtId="4" fontId="34" fillId="0" borderId="47" xfId="6" applyNumberFormat="1" applyFont="1" applyBorder="1"/>
    <xf numFmtId="4" fontId="36" fillId="2" borderId="47" xfId="6" applyNumberFormat="1" applyFont="1" applyFill="1" applyBorder="1"/>
    <xf numFmtId="4" fontId="36" fillId="12" borderId="47" xfId="6" applyNumberFormat="1" applyFont="1" applyFill="1" applyBorder="1"/>
    <xf numFmtId="9" fontId="34" fillId="0" borderId="0" xfId="1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" fontId="11" fillId="21" borderId="0" xfId="1" applyNumberFormat="1" applyFont="1" applyFill="1" applyBorder="1"/>
    <xf numFmtId="49" fontId="36" fillId="0" borderId="5" xfId="0" applyNumberFormat="1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170" fontId="36" fillId="0" borderId="47" xfId="6" applyNumberFormat="1" applyFont="1" applyFill="1" applyBorder="1" applyAlignment="1">
      <alignment horizontal="center" vertical="center"/>
    </xf>
    <xf numFmtId="0" fontId="34" fillId="12" borderId="37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4" xfId="0" applyNumberFormat="1" applyFont="1" applyFill="1" applyBorder="1" applyAlignment="1">
      <alignment horizontal="center" vertical="center"/>
    </xf>
    <xf numFmtId="2" fontId="34" fillId="12" borderId="28" xfId="0" applyNumberFormat="1" applyFont="1" applyFill="1" applyBorder="1" applyAlignment="1">
      <alignment horizontal="center" vertical="center"/>
    </xf>
    <xf numFmtId="2" fontId="34" fillId="12" borderId="37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2" fontId="34" fillId="12" borderId="40" xfId="0" applyNumberFormat="1" applyFont="1" applyFill="1" applyBorder="1" applyAlignment="1">
      <alignment horizontal="center" vertical="center"/>
    </xf>
    <xf numFmtId="2" fontId="34" fillId="12" borderId="38" xfId="0" applyNumberFormat="1" applyFont="1" applyFill="1" applyBorder="1" applyAlignment="1">
      <alignment horizontal="center" vertical="center"/>
    </xf>
    <xf numFmtId="49" fontId="36" fillId="2" borderId="45" xfId="0" applyNumberFormat="1" applyFont="1" applyFill="1" applyBorder="1" applyAlignment="1">
      <alignment horizontal="center" vertical="center"/>
    </xf>
    <xf numFmtId="0" fontId="40" fillId="6" borderId="30" xfId="0" applyFont="1" applyFill="1" applyBorder="1" applyAlignment="1">
      <alignment horizontal="center" vertical="center" wrapText="1"/>
    </xf>
    <xf numFmtId="0" fontId="40" fillId="6" borderId="31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20" borderId="30" xfId="0" applyFont="1" applyFill="1" applyBorder="1" applyAlignment="1">
      <alignment horizontal="center" vertical="center" wrapText="1"/>
    </xf>
    <xf numFmtId="0" fontId="40" fillId="20" borderId="31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172" fontId="36" fillId="0" borderId="6" xfId="6" applyNumberFormat="1" applyFont="1" applyFill="1" applyBorder="1" applyAlignment="1">
      <alignment horizontal="left"/>
    </xf>
    <xf numFmtId="49" fontId="36" fillId="2" borderId="7" xfId="0" applyNumberFormat="1" applyFont="1" applyFill="1" applyBorder="1" applyAlignment="1">
      <alignment vertical="center"/>
    </xf>
    <xf numFmtId="172" fontId="36" fillId="0" borderId="46" xfId="6" applyNumberFormat="1" applyFont="1" applyFill="1" applyBorder="1" applyAlignment="1">
      <alignment horizontal="left"/>
    </xf>
    <xf numFmtId="170" fontId="36" fillId="0" borderId="46" xfId="6" applyNumberFormat="1" applyFont="1" applyFill="1" applyBorder="1" applyAlignment="1">
      <alignment horizontal="center" vertical="center"/>
    </xf>
    <xf numFmtId="4" fontId="36" fillId="15" borderId="46" xfId="6" applyNumberFormat="1" applyFont="1" applyFill="1" applyBorder="1"/>
    <xf numFmtId="172" fontId="36" fillId="0" borderId="47" xfId="6" applyNumberFormat="1" applyFont="1" applyFill="1" applyBorder="1" applyAlignment="1">
      <alignment horizontal="left"/>
    </xf>
    <xf numFmtId="4" fontId="36" fillId="15" borderId="47" xfId="6" applyNumberFormat="1" applyFont="1" applyFill="1" applyBorder="1"/>
    <xf numFmtId="172" fontId="36" fillId="0" borderId="48" xfId="6" applyNumberFormat="1" applyFont="1" applyFill="1" applyBorder="1" applyAlignment="1">
      <alignment horizontal="left"/>
    </xf>
    <xf numFmtId="170" fontId="36" fillId="0" borderId="48" xfId="6" applyNumberFormat="1" applyFont="1" applyFill="1" applyBorder="1" applyAlignment="1">
      <alignment horizontal="center" vertical="center"/>
    </xf>
    <xf numFmtId="169" fontId="37" fillId="0" borderId="49" xfId="6" applyNumberFormat="1" applyFont="1" applyFill="1" applyBorder="1"/>
    <xf numFmtId="170" fontId="36" fillId="0" borderId="49" xfId="6" applyNumberFormat="1" applyFont="1" applyFill="1" applyBorder="1"/>
    <xf numFmtId="3" fontId="36" fillId="0" borderId="49" xfId="6" applyNumberFormat="1" applyFont="1" applyFill="1" applyBorder="1"/>
    <xf numFmtId="3" fontId="36" fillId="0" borderId="49" xfId="6" applyNumberFormat="1" applyFont="1" applyBorder="1"/>
    <xf numFmtId="4" fontId="36" fillId="0" borderId="49" xfId="6" applyNumberFormat="1" applyFont="1" applyBorder="1"/>
    <xf numFmtId="4" fontId="36" fillId="0" borderId="49" xfId="6" applyNumberFormat="1" applyFont="1" applyFill="1" applyBorder="1"/>
    <xf numFmtId="4" fontId="34" fillId="0" borderId="49" xfId="6" applyNumberFormat="1" applyFont="1" applyBorder="1"/>
    <xf numFmtId="4" fontId="36" fillId="2" borderId="49" xfId="6" applyNumberFormat="1" applyFont="1" applyFill="1" applyBorder="1"/>
    <xf numFmtId="4" fontId="36" fillId="15" borderId="49" xfId="6" applyNumberFormat="1" applyFont="1" applyFill="1" applyBorder="1"/>
    <xf numFmtId="4" fontId="36" fillId="12" borderId="49" xfId="6" applyNumberFormat="1" applyFont="1" applyFill="1" applyBorder="1"/>
    <xf numFmtId="0" fontId="7" fillId="15" borderId="3" xfId="3" applyFont="1" applyFill="1" applyBorder="1" applyAlignment="1">
      <alignment horizontal="center" vertical="center" wrapText="1"/>
    </xf>
    <xf numFmtId="1" fontId="11" fillId="15" borderId="0" xfId="1" applyNumberFormat="1" applyFont="1" applyFill="1" applyBorder="1"/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554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49"/>
  <sheetViews>
    <sheetView tabSelected="1" zoomScale="60" zoomScaleNormal="60" workbookViewId="0">
      <pane xSplit="2" ySplit="2" topLeftCell="C14" activePane="bottomRight" state="frozen"/>
      <selection pane="topRight" activeCell="C1" sqref="C1"/>
      <selection pane="bottomLeft" activeCell="A3" sqref="A3"/>
      <selection pane="bottomRight" activeCell="F30" sqref="F30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58" t="s">
        <v>344</v>
      </c>
      <c r="B1" s="359"/>
      <c r="C1" s="359"/>
      <c r="D1" s="360" t="s">
        <v>345</v>
      </c>
      <c r="E1" s="362" t="s">
        <v>346</v>
      </c>
      <c r="F1" s="363"/>
      <c r="G1" s="364"/>
      <c r="H1" s="365" t="s">
        <v>101</v>
      </c>
      <c r="I1" s="365"/>
      <c r="J1" s="365"/>
      <c r="K1" s="343" t="s">
        <v>21</v>
      </c>
      <c r="L1" s="352" t="s">
        <v>347</v>
      </c>
      <c r="M1" s="352" t="s">
        <v>348</v>
      </c>
      <c r="N1" s="352" t="s">
        <v>349</v>
      </c>
      <c r="O1" s="352" t="s">
        <v>350</v>
      </c>
      <c r="P1" s="352" t="s">
        <v>27</v>
      </c>
      <c r="Q1" s="352" t="s">
        <v>351</v>
      </c>
      <c r="R1" s="339" t="s">
        <v>2694</v>
      </c>
      <c r="S1" s="341" t="s">
        <v>1748</v>
      </c>
      <c r="T1" s="339" t="s">
        <v>352</v>
      </c>
      <c r="U1" s="341" t="s">
        <v>353</v>
      </c>
      <c r="V1" s="339" t="s">
        <v>1346</v>
      </c>
      <c r="W1" s="339" t="s">
        <v>1347</v>
      </c>
      <c r="X1" s="343" t="s">
        <v>354</v>
      </c>
      <c r="Y1" s="350" t="s">
        <v>1394</v>
      </c>
      <c r="Z1" s="346" t="s">
        <v>1395</v>
      </c>
      <c r="AA1" s="348" t="s">
        <v>356</v>
      </c>
      <c r="AB1" s="345" t="s">
        <v>357</v>
      </c>
      <c r="AC1" s="338" t="s">
        <v>35</v>
      </c>
      <c r="AD1" s="338" t="s">
        <v>36</v>
      </c>
      <c r="AE1" s="338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61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44"/>
      <c r="L2" s="353"/>
      <c r="M2" s="353"/>
      <c r="N2" s="353"/>
      <c r="O2" s="353"/>
      <c r="P2" s="353"/>
      <c r="Q2" s="353"/>
      <c r="R2" s="340"/>
      <c r="S2" s="342"/>
      <c r="T2" s="340"/>
      <c r="U2" s="342"/>
      <c r="V2" s="340"/>
      <c r="W2" s="340"/>
      <c r="X2" s="344"/>
      <c r="Y2" s="351"/>
      <c r="Z2" s="347"/>
      <c r="AA2" s="349"/>
      <c r="AB2" s="345"/>
      <c r="AC2" s="338"/>
      <c r="AD2" s="338"/>
      <c r="AE2" s="338"/>
    </row>
    <row r="3" spans="1:32" s="332" customFormat="1">
      <c r="A3" s="334" t="s">
        <v>3884</v>
      </c>
      <c r="B3" s="323" t="s">
        <v>3885</v>
      </c>
      <c r="C3" s="336">
        <v>1</v>
      </c>
      <c r="D3" s="322">
        <f>J3-SUM(L3:T3)+U3+V3</f>
        <v>36605.680000000008</v>
      </c>
      <c r="E3" s="323">
        <f>'Юнит 29-31.12'!K$24</f>
        <v>53</v>
      </c>
      <c r="F3" s="323">
        <f>'Юнит 29-31.12'!P$24</f>
        <v>90</v>
      </c>
      <c r="G3" s="323">
        <f>'Юнит 29-31.12'!Q$24</f>
        <v>3</v>
      </c>
      <c r="H3" s="324">
        <f>'Юнит 29-31.12'!S$24</f>
        <v>146316</v>
      </c>
      <c r="I3" s="325">
        <f>'Юнит 29-31.12'!T$24</f>
        <v>-4863</v>
      </c>
      <c r="J3" s="325">
        <f>H3+I3</f>
        <v>141453</v>
      </c>
      <c r="K3" s="326">
        <f>'Юнит 29-31.12'!W$24</f>
        <v>10769.4</v>
      </c>
      <c r="L3" s="327">
        <f>'Юнит 29-31.12'!Z$24</f>
        <v>13464.419999999995</v>
      </c>
      <c r="M3" s="326">
        <f>'Юнит 29-31.12'!X$24</f>
        <v>60824.789999999994</v>
      </c>
      <c r="N3" s="326"/>
      <c r="O3" s="328"/>
      <c r="P3" s="326"/>
      <c r="Q3" s="329">
        <f>'Юнит 29-31.12'!AA$24</f>
        <v>26762.42</v>
      </c>
      <c r="R3" s="327">
        <v>1624.89</v>
      </c>
      <c r="S3" s="327"/>
      <c r="T3" s="327">
        <v>2170.8000000000002</v>
      </c>
      <c r="U3" s="329"/>
      <c r="V3" s="327"/>
      <c r="W3" s="327"/>
      <c r="X3" s="327"/>
      <c r="Y3" s="330">
        <f>J3-SUM(L3:T3)-K3-V3+U3+W3</f>
        <v>25836.280000000006</v>
      </c>
      <c r="Z3" s="330">
        <f>Y3-X3</f>
        <v>25836.280000000006</v>
      </c>
      <c r="AA3" s="337"/>
      <c r="AC3" s="331"/>
      <c r="AD3" s="331"/>
      <c r="AE3" s="331"/>
    </row>
    <row r="4" spans="1:32" s="195" customFormat="1">
      <c r="A4" s="354" t="s">
        <v>364</v>
      </c>
      <c r="B4" s="187" t="s">
        <v>366</v>
      </c>
      <c r="C4" s="267">
        <v>1</v>
      </c>
      <c r="D4" s="196">
        <f>J4-SUM(L4:T4)+U4+V4</f>
        <v>1074.7100000000064</v>
      </c>
      <c r="E4" s="187">
        <f>'Юнит 01-04.01'!K$24</f>
        <v>122</v>
      </c>
      <c r="F4" s="187">
        <f>'Юнит 01-04.01'!P$24</f>
        <v>51</v>
      </c>
      <c r="G4" s="187">
        <f>'Юнит 01-04.01'!Q$24</f>
        <v>1</v>
      </c>
      <c r="H4" s="188">
        <f>'Юнит 01-04.01'!S$24</f>
        <v>85937</v>
      </c>
      <c r="I4" s="189">
        <f>'Юнит 01-04.01'!T$24</f>
        <v>-1600</v>
      </c>
      <c r="J4" s="189">
        <f>H4+I4</f>
        <v>84337</v>
      </c>
      <c r="K4" s="190">
        <f>'Юнит 01-04.01'!W$24</f>
        <v>6252.96</v>
      </c>
      <c r="L4" s="191">
        <f>'Юнит 01-04.01'!Z$24</f>
        <v>8548.619999999999</v>
      </c>
      <c r="M4" s="190">
        <f>'Юнит 01-04.01'!X$24</f>
        <v>36264.910000000003</v>
      </c>
      <c r="N4" s="190"/>
      <c r="O4" s="192"/>
      <c r="P4" s="190"/>
      <c r="Q4" s="193">
        <f>'Юнит 01-04.01'!AA$24</f>
        <v>36772.949999999997</v>
      </c>
      <c r="R4" s="191">
        <v>1675.81</v>
      </c>
      <c r="S4" s="191"/>
      <c r="T4" s="191"/>
      <c r="U4" s="193"/>
      <c r="V4" s="191"/>
      <c r="W4" s="191">
        <v>5252</v>
      </c>
      <c r="X4" s="191">
        <f>3481.9416*J4/SUM($J$4:$J$8)</f>
        <v>322.35231148784828</v>
      </c>
      <c r="Y4" s="213">
        <f>J4-SUM(L4:T4)-K4-V4+U4+W4</f>
        <v>73.750000000006366</v>
      </c>
      <c r="Z4" s="213">
        <f>Y4-X4</f>
        <v>-248.60231148784192</v>
      </c>
      <c r="AA4" s="356">
        <f>SUM(Z4:Z8)</f>
        <v>49559.258400000137</v>
      </c>
      <c r="AB4" s="249">
        <f t="shared" ref="AB4:AB7" si="0">K4/J4</f>
        <v>7.4142547161981098E-2</v>
      </c>
      <c r="AC4" s="249">
        <f t="shared" ref="AC4:AC7" si="1">Z4/K4</f>
        <v>-3.9757540666794912E-2</v>
      </c>
      <c r="AD4" s="249">
        <f t="shared" ref="AD4:AD7" si="2">Z4/J4</f>
        <v>-2.9477253339322235E-3</v>
      </c>
      <c r="AE4" s="249">
        <f t="shared" ref="AE4:AE32" si="3">Q4/J4</f>
        <v>0.4360239278134152</v>
      </c>
    </row>
    <row r="5" spans="1:32" s="195" customFormat="1">
      <c r="A5" s="354"/>
      <c r="B5" s="187" t="s">
        <v>337</v>
      </c>
      <c r="C5" s="267">
        <v>2</v>
      </c>
      <c r="D5" s="196">
        <f>J5-SUM(L5:T5)+U5+V5</f>
        <v>57707.570000000094</v>
      </c>
      <c r="E5" s="187">
        <f>'Юнит 05-11.01'!K$24</f>
        <v>183</v>
      </c>
      <c r="F5" s="187">
        <f>'Юнит 05-11.01'!P$24</f>
        <v>168</v>
      </c>
      <c r="G5" s="187">
        <f>'Юнит 05-11.01'!Q$24</f>
        <v>8</v>
      </c>
      <c r="H5" s="188">
        <f>'Юнит 05-11.01'!S$24</f>
        <v>277715</v>
      </c>
      <c r="I5" s="189">
        <f>'Юнит 05-11.01'!T$24</f>
        <v>-13822</v>
      </c>
      <c r="J5" s="189">
        <f t="shared" ref="J5:J8" si="4">H5+I5</f>
        <v>263893</v>
      </c>
      <c r="K5" s="190">
        <f>'Юнит 05-11.01'!W$24</f>
        <v>20205.96</v>
      </c>
      <c r="L5" s="191">
        <f>'Юнит 05-11.01'!Z$24</f>
        <v>28076.329999999991</v>
      </c>
      <c r="M5" s="190">
        <f>'Юнит 05-11.01'!X$24</f>
        <v>113473.98999999993</v>
      </c>
      <c r="N5" s="190"/>
      <c r="O5" s="192"/>
      <c r="P5" s="190"/>
      <c r="Q5" s="193">
        <f>'Юнит 05-11.01'!AA$24</f>
        <v>56365.38</v>
      </c>
      <c r="R5" s="191">
        <v>4144.33</v>
      </c>
      <c r="S5" s="191">
        <v>75</v>
      </c>
      <c r="T5" s="191">
        <v>4050.4</v>
      </c>
      <c r="U5" s="193"/>
      <c r="V5" s="191"/>
      <c r="W5" s="191"/>
      <c r="X5" s="191">
        <f t="shared" ref="X5:X8" si="5">3481.9416*J5/SUM($J$4:$J$8)</f>
        <v>1008.6500413278009</v>
      </c>
      <c r="Y5" s="213">
        <f t="shared" ref="Y5:Y8" si="6">J5-SUM(L5:T5)-K5-V5+U5+W5</f>
        <v>37501.610000000095</v>
      </c>
      <c r="Z5" s="213">
        <f t="shared" ref="Z5:Z8" si="7">Y5-X5</f>
        <v>36492.959958672291</v>
      </c>
      <c r="AA5" s="356"/>
      <c r="AB5" s="249">
        <f t="shared" si="0"/>
        <v>7.6568760823515589E-2</v>
      </c>
      <c r="AC5" s="249">
        <f t="shared" si="1"/>
        <v>1.8060493022193596</v>
      </c>
      <c r="AD5" s="249">
        <f t="shared" si="2"/>
        <v>0.13828695705711136</v>
      </c>
      <c r="AE5" s="249">
        <f t="shared" si="3"/>
        <v>0.21359179667516759</v>
      </c>
    </row>
    <row r="6" spans="1:32" s="195" customFormat="1">
      <c r="A6" s="354"/>
      <c r="B6" s="187" t="s">
        <v>51</v>
      </c>
      <c r="C6" s="267">
        <v>3</v>
      </c>
      <c r="D6" s="196">
        <f t="shared" ref="D6" si="8">J6-SUM(L6:T6)+U6+V6</f>
        <v>36064.149999999994</v>
      </c>
      <c r="E6" s="187">
        <f>'Юнит 12-18.01'!K$24</f>
        <v>144</v>
      </c>
      <c r="F6" s="187">
        <f>'Юнит 12-18.01'!P$24</f>
        <v>122</v>
      </c>
      <c r="G6" s="187">
        <f>'Юнит 12-18.01'!Q$24</f>
        <v>2</v>
      </c>
      <c r="H6" s="188">
        <f>'Юнит 12-18.01'!S$24</f>
        <v>211029</v>
      </c>
      <c r="I6" s="189">
        <f>'Юнит 12-18.01'!T$24</f>
        <v>-3221</v>
      </c>
      <c r="J6" s="189">
        <f t="shared" si="4"/>
        <v>207808</v>
      </c>
      <c r="K6" s="190">
        <f>'Юнит 12-18.01'!W$24</f>
        <v>15093.09</v>
      </c>
      <c r="L6" s="191">
        <f>'Юнит 12-18.01'!Z$24</f>
        <v>24172.28</v>
      </c>
      <c r="M6" s="190">
        <f>'Юнит 12-18.01'!X$24</f>
        <v>89357.439999999988</v>
      </c>
      <c r="N6" s="190"/>
      <c r="O6" s="192"/>
      <c r="P6" s="190"/>
      <c r="Q6" s="193">
        <f>'Юнит 12-18.01'!AA$24</f>
        <v>53249.120000000003</v>
      </c>
      <c r="R6" s="191">
        <v>4025.01</v>
      </c>
      <c r="S6" s="191">
        <v>0</v>
      </c>
      <c r="T6" s="191">
        <v>940</v>
      </c>
      <c r="U6" s="193"/>
      <c r="V6" s="197"/>
      <c r="W6" s="191">
        <v>5135</v>
      </c>
      <c r="X6" s="191">
        <f t="shared" si="5"/>
        <v>794.2823333254297</v>
      </c>
      <c r="Y6" s="213">
        <f t="shared" si="6"/>
        <v>26106.059999999994</v>
      </c>
      <c r="Z6" s="213">
        <f t="shared" si="7"/>
        <v>25311.777666674563</v>
      </c>
      <c r="AA6" s="356"/>
      <c r="AB6" s="249">
        <f t="shared" si="0"/>
        <v>7.2629975746843239E-2</v>
      </c>
      <c r="AC6" s="249">
        <f t="shared" si="1"/>
        <v>1.6770441087063392</v>
      </c>
      <c r="AD6" s="249">
        <f t="shared" si="2"/>
        <v>0.12180367294172777</v>
      </c>
      <c r="AE6" s="249">
        <f t="shared" si="3"/>
        <v>0.25624191561441334</v>
      </c>
    </row>
    <row r="7" spans="1:32" s="195" customFormat="1">
      <c r="A7" s="354"/>
      <c r="B7" s="187" t="s">
        <v>367</v>
      </c>
      <c r="C7" s="267">
        <v>4</v>
      </c>
      <c r="D7" s="196">
        <f t="shared" ref="D7:D12" si="9">J7-SUM(L7:T7)+U7+V7</f>
        <v>34413.469999999987</v>
      </c>
      <c r="E7" s="187">
        <f>'Юнит 19-25.01'!K$24</f>
        <v>154</v>
      </c>
      <c r="F7" s="187">
        <f>'Юнит 19-25.01'!P$24</f>
        <v>91</v>
      </c>
      <c r="G7" s="187">
        <f>'Юнит 19-25.01'!Q$24</f>
        <v>2</v>
      </c>
      <c r="H7" s="188">
        <f>'Юнит 19-25.01'!S$24</f>
        <v>161208</v>
      </c>
      <c r="I7" s="189">
        <f>'Юнит 19-25.01'!T$24</f>
        <v>-3229</v>
      </c>
      <c r="J7" s="189">
        <f t="shared" si="4"/>
        <v>157979</v>
      </c>
      <c r="K7" s="190">
        <f>'Юнит 19-25.01'!W$24</f>
        <v>11132.49</v>
      </c>
      <c r="L7" s="191">
        <f>'Юнит 19-25.01'!Z$24</f>
        <v>16989.460000000003</v>
      </c>
      <c r="M7" s="190">
        <f>'Юнит 19-25.01'!X$24</f>
        <v>67930.97</v>
      </c>
      <c r="N7" s="190"/>
      <c r="O7" s="192"/>
      <c r="P7" s="190"/>
      <c r="Q7" s="193">
        <f>'Юнит 19-25.01'!AA$24</f>
        <v>42151.21</v>
      </c>
      <c r="R7" s="191">
        <v>3468.89</v>
      </c>
      <c r="S7" s="191">
        <v>25</v>
      </c>
      <c r="T7" s="191"/>
      <c r="U7" s="193"/>
      <c r="V7" s="197">
        <v>7000</v>
      </c>
      <c r="W7" s="191"/>
      <c r="X7" s="191">
        <f t="shared" si="5"/>
        <v>603.82626624777708</v>
      </c>
      <c r="Y7" s="213">
        <f t="shared" si="6"/>
        <v>9280.9799999999868</v>
      </c>
      <c r="Z7" s="213">
        <f t="shared" si="7"/>
        <v>8677.1537337522095</v>
      </c>
      <c r="AA7" s="356"/>
      <c r="AB7" s="249">
        <f t="shared" si="0"/>
        <v>7.0468163490084126E-2</v>
      </c>
      <c r="AC7" s="249">
        <f t="shared" si="1"/>
        <v>0.77944410763020755</v>
      </c>
      <c r="AD7" s="249">
        <f t="shared" si="2"/>
        <v>5.4925994807868195E-2</v>
      </c>
      <c r="AE7" s="249">
        <f>Q7/J7</f>
        <v>0.26681527291602047</v>
      </c>
    </row>
    <row r="8" spans="1:32" s="195" customFormat="1">
      <c r="A8" s="355"/>
      <c r="B8" s="238" t="s">
        <v>339</v>
      </c>
      <c r="C8" s="268">
        <v>5</v>
      </c>
      <c r="D8" s="239">
        <f t="shared" si="9"/>
        <v>-6034.7099999999473</v>
      </c>
      <c r="E8" s="238">
        <f>'Юнит 26-31.01'!K$24</f>
        <v>200</v>
      </c>
      <c r="F8" s="238">
        <f>'Юнит 26-31.01'!P$24</f>
        <v>112</v>
      </c>
      <c r="G8" s="238">
        <f>'Юнит 26-31.01'!Q$24</f>
        <v>2</v>
      </c>
      <c r="H8" s="240">
        <f>'Юнит 26-31.01'!S$24</f>
        <v>200558.00000000006</v>
      </c>
      <c r="I8" s="241">
        <f>'Юнит 26-31.01'!T$24</f>
        <v>-3595</v>
      </c>
      <c r="J8" s="241">
        <f t="shared" si="4"/>
        <v>196963.00000000006</v>
      </c>
      <c r="K8" s="242">
        <f>'Юнит 26-31.01'!W$24</f>
        <v>13886.49</v>
      </c>
      <c r="L8" s="243">
        <f>'Юнит 26-31.01'!Z$24</f>
        <v>20843.549999999992</v>
      </c>
      <c r="M8" s="242">
        <f>'Юнит 26-31.01'!X$24</f>
        <v>84694.09</v>
      </c>
      <c r="N8" s="242"/>
      <c r="O8" s="244"/>
      <c r="P8" s="242"/>
      <c r="Q8" s="245">
        <f>'Юнит 26-31.01'!AA$24</f>
        <v>50770.67</v>
      </c>
      <c r="R8" s="243">
        <v>3661.19</v>
      </c>
      <c r="S8" s="243">
        <v>150</v>
      </c>
      <c r="T8" s="243">
        <v>43993.599999999999</v>
      </c>
      <c r="U8" s="245">
        <v>1115.3900000000001</v>
      </c>
      <c r="V8" s="243"/>
      <c r="W8" s="243"/>
      <c r="X8" s="243">
        <f t="shared" si="5"/>
        <v>752.83064761114429</v>
      </c>
      <c r="Y8" s="246">
        <f t="shared" si="6"/>
        <v>-19921.199999999946</v>
      </c>
      <c r="Z8" s="246">
        <f t="shared" si="7"/>
        <v>-20674.030647611089</v>
      </c>
      <c r="AA8" s="357"/>
      <c r="AB8" s="249">
        <f>(K8+K9)/(J8+J9)</f>
        <v>7.0282074177319923E-2</v>
      </c>
      <c r="AC8" s="249">
        <f>(Z8+Z9)/(K8+K9)</f>
        <v>-0.67605169214203165</v>
      </c>
      <c r="AD8" s="249">
        <f>(Z8+Z9)/(J8+J9)</f>
        <v>-4.7514315174828924E-2</v>
      </c>
      <c r="AE8" s="249">
        <f>(Q8+Q9)/(J8+J9)</f>
        <v>0.25406002134285766</v>
      </c>
      <c r="AF8" s="249"/>
    </row>
    <row r="9" spans="1:32" s="195" customFormat="1">
      <c r="A9" s="368" t="s">
        <v>2686</v>
      </c>
      <c r="B9" s="187" t="s">
        <v>1388</v>
      </c>
      <c r="C9" s="267">
        <v>5</v>
      </c>
      <c r="D9" s="196">
        <f t="shared" si="9"/>
        <v>7323.9900000000052</v>
      </c>
      <c r="E9" s="187">
        <f>'Юнит 01.02'!K$24</f>
        <v>36</v>
      </c>
      <c r="F9" s="187">
        <f>'Юнит 01.02'!P$24</f>
        <v>19</v>
      </c>
      <c r="G9" s="187">
        <f>'Юнит 01.02'!Q$24</f>
        <v>1</v>
      </c>
      <c r="H9" s="188">
        <f>'Юнит 01.02'!S$24</f>
        <v>34372.000000000007</v>
      </c>
      <c r="I9" s="189">
        <f>'Юнит 01.02'!T$24</f>
        <v>-1750</v>
      </c>
      <c r="J9" s="189">
        <f>H9+I9</f>
        <v>32622.000000000007</v>
      </c>
      <c r="K9" s="190">
        <f>'Юнит 01.02'!W$24</f>
        <v>2249.2200000000003</v>
      </c>
      <c r="L9" s="191">
        <f>'Юнит 01.02'!Z$24</f>
        <v>3179.52</v>
      </c>
      <c r="M9" s="190">
        <f>'Юнит 01.02'!X$24</f>
        <v>14027.46</v>
      </c>
      <c r="N9" s="190"/>
      <c r="O9" s="192"/>
      <c r="P9" s="190"/>
      <c r="Q9" s="193">
        <f>'Юнит 01.02'!AA$24</f>
        <v>7557.7</v>
      </c>
      <c r="R9" s="191">
        <v>533.33000000000004</v>
      </c>
      <c r="S9" s="191"/>
      <c r="T9" s="191"/>
      <c r="U9" s="193"/>
      <c r="V9" s="191"/>
      <c r="W9" s="191">
        <v>4831</v>
      </c>
      <c r="X9" s="191">
        <f>5201.48*J9/SUM($J$9:$J$13)</f>
        <v>140.31340180201639</v>
      </c>
      <c r="Y9" s="213">
        <f t="shared" ref="Y9:Y10" si="10">J9-SUM(L9:T9)-K9-V9+U9+W9</f>
        <v>9905.7700000000041</v>
      </c>
      <c r="Z9" s="213">
        <f t="shared" ref="Z9:Z11" si="11">Y9-X9</f>
        <v>9765.4565981979886</v>
      </c>
      <c r="AA9" s="366">
        <f>SUM(Z9:Z13)</f>
        <v>174317.7099999999</v>
      </c>
      <c r="AB9" s="249"/>
      <c r="AC9" s="249"/>
      <c r="AD9" s="249"/>
      <c r="AE9" s="249"/>
    </row>
    <row r="10" spans="1:32" s="195" customFormat="1">
      <c r="A10" s="354"/>
      <c r="B10" s="187" t="s">
        <v>1392</v>
      </c>
      <c r="C10" s="267">
        <v>6</v>
      </c>
      <c r="D10" s="196">
        <f t="shared" si="9"/>
        <v>40049.950000000012</v>
      </c>
      <c r="E10" s="187">
        <f>'Юнит 02-08.02'!K$24</f>
        <v>225</v>
      </c>
      <c r="F10" s="187">
        <f>'Юнит 02-08.02'!P$24</f>
        <v>167</v>
      </c>
      <c r="G10" s="187">
        <f>'Юнит 02-08.02'!Q$24</f>
        <v>11</v>
      </c>
      <c r="H10" s="188">
        <f>'Юнит 02-08.02'!S$24</f>
        <v>323134</v>
      </c>
      <c r="I10" s="189">
        <f>'Юнит 02-08.02'!T$24</f>
        <v>-22524</v>
      </c>
      <c r="J10" s="189">
        <f t="shared" ref="J10" si="12">H10+I10</f>
        <v>300610</v>
      </c>
      <c r="K10" s="190">
        <f>'Юнит 02-08.02'!W$24</f>
        <v>19848.12</v>
      </c>
      <c r="L10" s="191">
        <f>'Юнит 02-08.02'!Z$24</f>
        <v>31123.529999999988</v>
      </c>
      <c r="M10" s="190">
        <f>'Юнит 02-08.02'!X$24</f>
        <v>129262.3</v>
      </c>
      <c r="N10" s="190"/>
      <c r="O10" s="192"/>
      <c r="P10" s="190"/>
      <c r="Q10" s="193">
        <f>'Юнит 02-08.02'!AA$24</f>
        <v>66736.42</v>
      </c>
      <c r="R10" s="191">
        <v>5825.9</v>
      </c>
      <c r="S10" s="191"/>
      <c r="T10" s="191">
        <v>27611.9</v>
      </c>
      <c r="U10" s="193"/>
      <c r="V10" s="191"/>
      <c r="W10" s="191"/>
      <c r="X10" s="191">
        <f t="shared" ref="X10:X12" si="13">5201.48*J10/SUM($J$9:$J$13)</f>
        <v>1292.9805565478553</v>
      </c>
      <c r="Y10" s="213">
        <f t="shared" si="10"/>
        <v>20201.830000000013</v>
      </c>
      <c r="Z10" s="213">
        <f>Y10-X10</f>
        <v>18908.849443452156</v>
      </c>
      <c r="AA10" s="356"/>
      <c r="AB10" s="249">
        <f>K10/J10</f>
        <v>6.6026146834769303E-2</v>
      </c>
      <c r="AC10" s="249">
        <f>Z10/K10</f>
        <v>0.95267710208584777</v>
      </c>
      <c r="AD10" s="249">
        <f t="shared" ref="AD10:AD12" si="14">Z10/J10</f>
        <v>6.2901598228442684E-2</v>
      </c>
      <c r="AE10" s="249">
        <f t="shared" ref="AE10:AE12" si="15">Q10/J10</f>
        <v>0.22200332656930907</v>
      </c>
    </row>
    <row r="11" spans="1:32" s="195" customFormat="1">
      <c r="A11" s="354"/>
      <c r="B11" s="187" t="s">
        <v>1389</v>
      </c>
      <c r="C11" s="267">
        <v>7</v>
      </c>
      <c r="D11" s="196">
        <f t="shared" si="9"/>
        <v>62513.499999999971</v>
      </c>
      <c r="E11" s="187">
        <f>'Юнит 09-15.02'!K$24</f>
        <v>240</v>
      </c>
      <c r="F11" s="187">
        <f>'Юнит 09-15.02'!P$24</f>
        <v>125</v>
      </c>
      <c r="G11" s="187">
        <f>'Юнит 09-15.02'!Q$24</f>
        <v>4</v>
      </c>
      <c r="H11" s="188">
        <f>'Юнит 09-15.02'!S$24</f>
        <v>282164</v>
      </c>
      <c r="I11" s="189">
        <f>'Юнит 09-15.02'!T$24</f>
        <v>-9000</v>
      </c>
      <c r="J11" s="189">
        <f t="shared" ref="J11" si="16">H11+I11</f>
        <v>273164</v>
      </c>
      <c r="K11" s="190">
        <f>'Юнит 09-15.02'!W$24</f>
        <v>15306.15</v>
      </c>
      <c r="L11" s="191">
        <f>'Юнит 09-15.02'!Z$24</f>
        <v>24192.269999999997</v>
      </c>
      <c r="M11" s="190">
        <f>'Юнит 09-15.02'!X$24</f>
        <v>117460.52</v>
      </c>
      <c r="N11" s="190"/>
      <c r="O11" s="192"/>
      <c r="P11" s="190"/>
      <c r="Q11" s="193">
        <f>'Юнит 09-15.02'!AA$24</f>
        <v>61070.11</v>
      </c>
      <c r="R11" s="191">
        <v>5828.6</v>
      </c>
      <c r="S11" s="191">
        <v>175</v>
      </c>
      <c r="T11" s="191">
        <v>1924</v>
      </c>
      <c r="U11" s="193"/>
      <c r="V11" s="191"/>
      <c r="W11" s="191"/>
      <c r="X11" s="191">
        <f t="shared" si="13"/>
        <v>1174.9301112698788</v>
      </c>
      <c r="Y11" s="213">
        <f>J11-SUM(L11:T11)-K11-V11+U11+W11</f>
        <v>47207.349999999969</v>
      </c>
      <c r="Z11" s="213">
        <f t="shared" si="11"/>
        <v>46032.419888730088</v>
      </c>
      <c r="AA11" s="356"/>
      <c r="AB11" s="249">
        <f t="shared" ref="AB11:AB12" si="17">K11/J11</f>
        <v>5.6032822773132623E-2</v>
      </c>
      <c r="AC11" s="249">
        <f>Z11/K11</f>
        <v>3.007446019327531</v>
      </c>
      <c r="AD11" s="249">
        <f t="shared" si="14"/>
        <v>0.16851568980074275</v>
      </c>
      <c r="AE11" s="249">
        <f t="shared" si="15"/>
        <v>0.2235657334055732</v>
      </c>
    </row>
    <row r="12" spans="1:32" s="195" customFormat="1">
      <c r="A12" s="354"/>
      <c r="B12" s="187" t="s">
        <v>1390</v>
      </c>
      <c r="C12" s="267">
        <v>8</v>
      </c>
      <c r="D12" s="196">
        <f t="shared" si="9"/>
        <v>82376.339999999967</v>
      </c>
      <c r="E12" s="187">
        <f>'Юнит 16-22.02'!K$24</f>
        <v>298</v>
      </c>
      <c r="F12" s="187">
        <f>'Юнит 16-22.02'!P$24</f>
        <v>161</v>
      </c>
      <c r="G12" s="187">
        <f>'Юнит 16-22.02'!Q$24</f>
        <v>8</v>
      </c>
      <c r="H12" s="188">
        <f>'Юнит 16-22.02'!S$24</f>
        <v>373392</v>
      </c>
      <c r="I12" s="189">
        <f>'Юнит 16-22.02'!T$24</f>
        <v>-18750</v>
      </c>
      <c r="J12" s="189">
        <f t="shared" ref="J12:J14" si="18">H12+I12</f>
        <v>354642</v>
      </c>
      <c r="K12" s="190">
        <f>'Юнит 16-22.02'!W$24</f>
        <v>19197.059999999998</v>
      </c>
      <c r="L12" s="191">
        <f>'Юнит 16-22.02'!Z$24</f>
        <v>31757.739999999998</v>
      </c>
      <c r="M12" s="190">
        <f>'Юнит 16-22.02'!X$24</f>
        <v>152496.06</v>
      </c>
      <c r="N12" s="190"/>
      <c r="O12" s="192"/>
      <c r="P12" s="190"/>
      <c r="Q12" s="193">
        <f>'Юнит 16-22.02'!AA$24</f>
        <v>79962.77</v>
      </c>
      <c r="R12" s="191">
        <v>8049.09</v>
      </c>
      <c r="S12" s="191"/>
      <c r="T12" s="191"/>
      <c r="U12" s="193"/>
      <c r="V12" s="191"/>
      <c r="W12" s="191">
        <v>4347</v>
      </c>
      <c r="X12" s="191">
        <f t="shared" si="13"/>
        <v>1525.3824241882987</v>
      </c>
      <c r="Y12" s="213">
        <f>J12-SUM(L12:T12)-K12-V12+U12+W12</f>
        <v>67526.27999999997</v>
      </c>
      <c r="Z12" s="213">
        <f t="shared" ref="Z12:Z14" si="19">Y12-X12</f>
        <v>66000.897575811672</v>
      </c>
      <c r="AA12" s="356"/>
      <c r="AB12" s="249">
        <f t="shared" si="17"/>
        <v>5.4130813609217177E-2</v>
      </c>
      <c r="AC12" s="249">
        <f t="shared" ref="AC12" si="20">Z12/K12</f>
        <v>3.4380732036995081</v>
      </c>
      <c r="AD12" s="249">
        <f t="shared" si="14"/>
        <v>0.18610569976430222</v>
      </c>
      <c r="AE12" s="249">
        <f t="shared" si="15"/>
        <v>0.22547461947541467</v>
      </c>
    </row>
    <row r="13" spans="1:32" s="195" customFormat="1">
      <c r="A13" s="355"/>
      <c r="B13" s="238" t="s">
        <v>1391</v>
      </c>
      <c r="C13" s="268">
        <v>9</v>
      </c>
      <c r="D13" s="239">
        <f t="shared" ref="D13:D14" si="21">J13-SUM(L13:T13)+U13+V13</f>
        <v>47866.25999999998</v>
      </c>
      <c r="E13" s="238">
        <f>'Юнит 23-28.02'!K$24</f>
        <v>159</v>
      </c>
      <c r="F13" s="238">
        <f>'Юнит 23-28.02'!P$24</f>
        <v>107</v>
      </c>
      <c r="G13" s="238">
        <f>'Юнит 23-28.02'!Q$24</f>
        <v>6</v>
      </c>
      <c r="H13" s="240">
        <f>'Юнит 23-28.02'!S$24</f>
        <v>262374</v>
      </c>
      <c r="I13" s="241">
        <f>'Юнит 23-28.02'!T$24</f>
        <v>-14100</v>
      </c>
      <c r="J13" s="241">
        <f t="shared" si="18"/>
        <v>248274</v>
      </c>
      <c r="K13" s="242">
        <f>'Юнит 23-28.02'!W$24</f>
        <v>13188.3</v>
      </c>
      <c r="L13" s="243">
        <f>'Юнит 23-28.02'!Z$24</f>
        <v>25365.950000000004</v>
      </c>
      <c r="M13" s="242">
        <f>'Юнит 23-28.02'!X$24</f>
        <v>106757.82</v>
      </c>
      <c r="N13" s="242"/>
      <c r="O13" s="244"/>
      <c r="P13" s="242"/>
      <c r="Q13" s="245">
        <f>'Юнит 23-28.02'!AA$24</f>
        <v>64457.72</v>
      </c>
      <c r="R13" s="243">
        <v>6407.47</v>
      </c>
      <c r="S13" s="243"/>
      <c r="T13" s="243"/>
      <c r="U13" s="243">
        <v>2581.2199999999998</v>
      </c>
      <c r="V13" s="243"/>
      <c r="W13" s="243"/>
      <c r="X13" s="243">
        <f>5201.48*J13/SUM($J$9:$J$13)</f>
        <v>1067.8735061919504</v>
      </c>
      <c r="Y13" s="246">
        <f t="shared" ref="Y13:Y14" si="22">J13-SUM(L13:T13)-K13-V13+U13+W13</f>
        <v>34677.959999999977</v>
      </c>
      <c r="Z13" s="246">
        <f t="shared" si="19"/>
        <v>33610.086493808027</v>
      </c>
      <c r="AA13" s="357"/>
      <c r="AB13" s="249">
        <f>(K13+K14)/(J13+J14)</f>
        <v>5.2676864176070447E-2</v>
      </c>
      <c r="AC13" s="249">
        <f>(Z13+Z14)/(K13+K14)</f>
        <v>2.4578024159066314</v>
      </c>
      <c r="AD13" s="249">
        <f>(Z13+Z14)/(J13+J14)</f>
        <v>0.12946932403433142</v>
      </c>
      <c r="AE13" s="249">
        <f>(Q13+Q14)/(J13+J14)</f>
        <v>0.26870709036971058</v>
      </c>
    </row>
    <row r="14" spans="1:32" s="195" customFormat="1">
      <c r="A14" s="368" t="s">
        <v>2687</v>
      </c>
      <c r="B14" s="294">
        <v>46082</v>
      </c>
      <c r="C14" s="267">
        <v>9</v>
      </c>
      <c r="D14" s="313">
        <f t="shared" si="21"/>
        <v>2695.3099999999977</v>
      </c>
      <c r="E14" s="314">
        <f>'Юнит 01.03'!K$24</f>
        <v>36</v>
      </c>
      <c r="F14" s="314">
        <f>'Юнит 01.03'!P$24</f>
        <v>13</v>
      </c>
      <c r="G14" s="314">
        <f>'Юнит 01.03'!Q$24</f>
        <v>1</v>
      </c>
      <c r="H14" s="315">
        <f>'Юнит 01.03'!S$24</f>
        <v>32560</v>
      </c>
      <c r="I14" s="316">
        <f>'Юнит 01.03'!T$24</f>
        <v>-2400</v>
      </c>
      <c r="J14" s="316">
        <f t="shared" si="18"/>
        <v>30160</v>
      </c>
      <c r="K14" s="317">
        <f>'Юнит 01.03'!W$24</f>
        <v>1478.73</v>
      </c>
      <c r="L14" s="318">
        <f>'Юнит 01.03'!Z$24</f>
        <v>3251.78</v>
      </c>
      <c r="M14" s="317">
        <f>'Юнит 01.03'!X$24</f>
        <v>12968.800000000001</v>
      </c>
      <c r="N14" s="317"/>
      <c r="O14" s="319"/>
      <c r="P14" s="317"/>
      <c r="Q14" s="320">
        <f>'Юнит 01.03'!AA$24</f>
        <v>10359.469999999999</v>
      </c>
      <c r="R14" s="318">
        <v>884.64</v>
      </c>
      <c r="S14" s="318"/>
      <c r="T14" s="318"/>
      <c r="U14" s="320"/>
      <c r="V14" s="318"/>
      <c r="W14" s="318">
        <v>1350</v>
      </c>
      <c r="X14" s="191">
        <f>3397.77*J14/SUM($J$14:$J$19)</f>
        <v>128.00472563298649</v>
      </c>
      <c r="Y14" s="321">
        <f t="shared" si="22"/>
        <v>2566.5799999999977</v>
      </c>
      <c r="Z14" s="321">
        <f t="shared" si="19"/>
        <v>2438.5752743670109</v>
      </c>
      <c r="AA14" s="366">
        <f>SUM(Z14:Z19)</f>
        <v>141772.43000000005</v>
      </c>
      <c r="AB14" s="249"/>
      <c r="AC14" s="249"/>
      <c r="AD14" s="249"/>
      <c r="AE14" s="249"/>
    </row>
    <row r="15" spans="1:32" s="195" customFormat="1" ht="14.5" customHeight="1">
      <c r="A15" s="354"/>
      <c r="B15" s="187" t="s">
        <v>2692</v>
      </c>
      <c r="C15" s="267">
        <v>10</v>
      </c>
      <c r="D15" s="196">
        <f t="shared" ref="D15" si="23">J15-SUM(L15:T15)+U15+V15</f>
        <v>31422.070000000007</v>
      </c>
      <c r="E15" s="187">
        <f>'Юнит 02-08.03'!K$24</f>
        <v>179</v>
      </c>
      <c r="F15" s="187">
        <f>'Юнит 02-08.03'!P$24</f>
        <v>93</v>
      </c>
      <c r="G15" s="187">
        <f>'Юнит 02-08.03'!Q$24</f>
        <v>4</v>
      </c>
      <c r="H15" s="188">
        <f>'Юнит 02-08.03'!S$24</f>
        <v>221439</v>
      </c>
      <c r="I15" s="189">
        <f>'Юнит 02-08.03'!T$24</f>
        <v>-9910</v>
      </c>
      <c r="J15" s="189">
        <f t="shared" ref="J15" si="24">H15+I15</f>
        <v>211529</v>
      </c>
      <c r="K15" s="190">
        <f>'Юнит 02-08.03'!W$24</f>
        <v>11497.529999999999</v>
      </c>
      <c r="L15" s="191">
        <f>'Юнит 02-08.03'!Z$24</f>
        <v>18516.490000000005</v>
      </c>
      <c r="M15" s="190">
        <f>'Юнит 02-08.03'!X$24</f>
        <v>90957.47</v>
      </c>
      <c r="N15" s="190"/>
      <c r="O15" s="192"/>
      <c r="P15" s="190"/>
      <c r="Q15" s="193">
        <f>'Юнит 02-08.03'!AA$24</f>
        <v>65685.91</v>
      </c>
      <c r="R15" s="191">
        <v>4902.0600000000004</v>
      </c>
      <c r="S15" s="191">
        <v>45</v>
      </c>
      <c r="T15" s="191">
        <v>0</v>
      </c>
      <c r="U15" s="193"/>
      <c r="V15" s="191"/>
      <c r="W15" s="191"/>
      <c r="X15" s="191">
        <f t="shared" ref="X15:X19" si="25">3397.77*J15/SUM($J$14:$J$19)</f>
        <v>897.76895253381974</v>
      </c>
      <c r="Y15" s="213">
        <f t="shared" ref="Y15" si="26">J15-SUM(L15:T15)-K15-V15+U15+W15</f>
        <v>19924.540000000008</v>
      </c>
      <c r="Z15" s="213">
        <f t="shared" ref="Z15" si="27">Y15-X15</f>
        <v>19026.771047466187</v>
      </c>
      <c r="AA15" s="356"/>
      <c r="AB15" s="249">
        <f t="shared" ref="AB15" si="28">K15/J15</f>
        <v>5.435439112367571E-2</v>
      </c>
      <c r="AC15" s="249">
        <f t="shared" ref="AC15" si="29">Z15/K15</f>
        <v>1.6548572647747986</v>
      </c>
      <c r="AD15" s="249">
        <f t="shared" ref="AD15" si="30">Z15/J15</f>
        <v>8.994875902342557E-2</v>
      </c>
      <c r="AE15" s="249">
        <f t="shared" ref="AE15" si="31">Q15/J15</f>
        <v>0.31052910002883766</v>
      </c>
    </row>
    <row r="16" spans="1:32" s="195" customFormat="1" ht="14.5" customHeight="1">
      <c r="A16" s="354"/>
      <c r="B16" s="187" t="s">
        <v>2690</v>
      </c>
      <c r="C16" s="267">
        <v>11</v>
      </c>
      <c r="D16" s="196">
        <f t="shared" ref="D16" si="32">J16-SUM(L16:T16)+U16+V16</f>
        <v>61950.070000000036</v>
      </c>
      <c r="E16" s="187">
        <f>'Юнит 09-15.03'!K$24</f>
        <v>156</v>
      </c>
      <c r="F16" s="187">
        <f>'Юнит 09-15.03'!P$24</f>
        <v>97</v>
      </c>
      <c r="G16" s="187">
        <f>'Юнит 09-15.03'!Q$24</f>
        <v>5</v>
      </c>
      <c r="H16" s="188">
        <f>'Юнит 09-15.03'!S$24</f>
        <v>240785.00000000003</v>
      </c>
      <c r="I16" s="189">
        <f>'Юнит 09-15.03'!T$24</f>
        <v>-11873</v>
      </c>
      <c r="J16" s="189">
        <f t="shared" ref="J16" si="33">H16+I16</f>
        <v>228912.00000000003</v>
      </c>
      <c r="K16" s="190">
        <f>'Юнит 09-15.03'!W$24</f>
        <v>12514.02</v>
      </c>
      <c r="L16" s="191">
        <f>'Юнит 09-15.03'!Z$24</f>
        <v>20045.390000000003</v>
      </c>
      <c r="M16" s="190">
        <f>'Юнит 09-15.03'!X$24</f>
        <v>98432.16</v>
      </c>
      <c r="N16" s="190"/>
      <c r="O16" s="192"/>
      <c r="P16" s="190"/>
      <c r="Q16" s="193">
        <f>'Юнит 09-15.03'!AA$24</f>
        <v>42625.75</v>
      </c>
      <c r="R16" s="191">
        <v>5778.63</v>
      </c>
      <c r="S16" s="191">
        <v>80</v>
      </c>
      <c r="T16" s="191">
        <v>0</v>
      </c>
      <c r="U16" s="193"/>
      <c r="V16" s="191"/>
      <c r="W16" s="191"/>
      <c r="X16" s="191">
        <f t="shared" si="25"/>
        <v>971.54568150193006</v>
      </c>
      <c r="Y16" s="213">
        <f t="shared" ref="Y16" si="34">J16-SUM(L16:T16)-K16-V16+U16+W16</f>
        <v>49436.050000000032</v>
      </c>
      <c r="Z16" s="213">
        <f t="shared" ref="Z16" si="35">Y16-X16</f>
        <v>48464.504318498104</v>
      </c>
      <c r="AA16" s="356"/>
      <c r="AB16" s="249">
        <f t="shared" ref="AB16:AB18" si="36">K16/J16</f>
        <v>5.4667383099182211E-2</v>
      </c>
      <c r="AC16" s="249">
        <f t="shared" ref="AC16:AC18" si="37">Z16/K16</f>
        <v>3.872816594387583</v>
      </c>
      <c r="AD16" s="249">
        <f t="shared" ref="AD16:AD18" si="38">Z16/J16</f>
        <v>0.21171674843825616</v>
      </c>
      <c r="AE16" s="249">
        <f t="shared" ref="AE16:AE18" si="39">Q16/J16</f>
        <v>0.18621020304745925</v>
      </c>
    </row>
    <row r="17" spans="1:31" s="195" customFormat="1" ht="13.5" customHeight="1">
      <c r="A17" s="354"/>
      <c r="B17" s="292" t="s">
        <v>2939</v>
      </c>
      <c r="C17" s="293">
        <v>12</v>
      </c>
      <c r="D17" s="196">
        <f t="shared" ref="D17" si="40">J17-SUM(L17:T17)+U17+V17</f>
        <v>41865.510000000009</v>
      </c>
      <c r="E17" s="187">
        <f>'Юнит 16-22.03'!K$24</f>
        <v>109</v>
      </c>
      <c r="F17" s="187">
        <f>'Юнит 16-22.03'!P$24</f>
        <v>61</v>
      </c>
      <c r="G17" s="187">
        <f>'Юнит 16-22.03'!Q$24</f>
        <v>2</v>
      </c>
      <c r="H17" s="188">
        <f>'Юнит 16-22.03'!S$24</f>
        <v>148955</v>
      </c>
      <c r="I17" s="189">
        <f>'Юнит 16-22.03'!T$24</f>
        <v>-4939</v>
      </c>
      <c r="J17" s="189">
        <f t="shared" ref="J17" si="41">H17+I17</f>
        <v>144016</v>
      </c>
      <c r="K17" s="190">
        <f>'Юнит 16-22.03'!W$24</f>
        <v>8173.7999999999993</v>
      </c>
      <c r="L17" s="191">
        <f>'Юнит 16-22.03'!Z$24</f>
        <v>13537.320000000003</v>
      </c>
      <c r="M17" s="190">
        <f>'Юнит 16-22.03'!X$24</f>
        <v>61926.879999999997</v>
      </c>
      <c r="N17" s="190"/>
      <c r="O17" s="192"/>
      <c r="P17" s="190"/>
      <c r="Q17" s="193">
        <f>'Юнит 16-22.03'!AA$24</f>
        <v>22870.89</v>
      </c>
      <c r="R17" s="191">
        <v>3785.4</v>
      </c>
      <c r="S17" s="191">
        <v>30</v>
      </c>
      <c r="T17" s="191">
        <v>0</v>
      </c>
      <c r="U17" s="193"/>
      <c r="V17" s="191"/>
      <c r="W17" s="191">
        <v>1404</v>
      </c>
      <c r="X17" s="191">
        <f t="shared" si="25"/>
        <v>611.23105327454186</v>
      </c>
      <c r="Y17" s="213">
        <f>J17-SUM(L17:T17)-K17-V17+U17+W17</f>
        <v>35095.710000000006</v>
      </c>
      <c r="Z17" s="213">
        <f t="shared" ref="Z17" si="42">Y17-X17</f>
        <v>34484.478946725467</v>
      </c>
      <c r="AA17" s="356"/>
      <c r="AB17" s="249">
        <f t="shared" si="36"/>
        <v>5.6756193756249303E-2</v>
      </c>
      <c r="AC17" s="249">
        <f t="shared" si="37"/>
        <v>4.2189041751358571</v>
      </c>
      <c r="AD17" s="249">
        <f t="shared" si="38"/>
        <v>0.23944894280305984</v>
      </c>
      <c r="AE17" s="249">
        <f t="shared" si="39"/>
        <v>0.15880797966892568</v>
      </c>
    </row>
    <row r="18" spans="1:31" s="195" customFormat="1" ht="14.5" customHeight="1">
      <c r="A18" s="354"/>
      <c r="B18" s="292" t="s">
        <v>3189</v>
      </c>
      <c r="C18" s="293">
        <v>13</v>
      </c>
      <c r="D18" s="196">
        <f t="shared" ref="D18" si="43">J18-SUM(L18:T18)+U18+V18</f>
        <v>31815.03</v>
      </c>
      <c r="E18" s="187">
        <f>'Юнит 23-29.03'!K$24</f>
        <v>136</v>
      </c>
      <c r="F18" s="187">
        <f>'Юнит 23-29.03'!P$24</f>
        <v>59</v>
      </c>
      <c r="G18" s="187">
        <f>'Юнит 23-29.03'!Q$24</f>
        <v>5</v>
      </c>
      <c r="H18" s="188">
        <f>'Юнит 23-29.03'!S$24</f>
        <v>135999</v>
      </c>
      <c r="I18" s="189">
        <f>'Юнит 23-29.03'!T$24</f>
        <v>-10689</v>
      </c>
      <c r="J18" s="189">
        <f t="shared" ref="J18" si="44">H18+I18</f>
        <v>125310</v>
      </c>
      <c r="K18" s="190">
        <f>'Юнит 23-29.03'!W$24</f>
        <v>7248.21</v>
      </c>
      <c r="L18" s="191">
        <f>'Юнит 23-29.03'!Z$24</f>
        <v>10759.15</v>
      </c>
      <c r="M18" s="190">
        <f>'Юнит 23-29.03'!X$24</f>
        <v>53883.299999999996</v>
      </c>
      <c r="N18" s="190"/>
      <c r="O18" s="192"/>
      <c r="P18" s="190"/>
      <c r="Q18" s="193">
        <f>'Юнит 23-29.03'!AA$24</f>
        <v>26466.97</v>
      </c>
      <c r="R18" s="191">
        <v>2330.5500000000002</v>
      </c>
      <c r="S18" s="191">
        <v>55</v>
      </c>
      <c r="T18" s="191">
        <v>0</v>
      </c>
      <c r="U18" s="193"/>
      <c r="V18" s="191"/>
      <c r="W18" s="191"/>
      <c r="X18" s="191">
        <f t="shared" si="25"/>
        <v>531.8392629001836</v>
      </c>
      <c r="Y18" s="213">
        <f t="shared" ref="Y18" si="45">J18-SUM(L18:T18)-K18-V18+U18+W18</f>
        <v>24566.82</v>
      </c>
      <c r="Z18" s="213">
        <f t="shared" ref="Z18" si="46">Y18-X18</f>
        <v>24034.980737099817</v>
      </c>
      <c r="AA18" s="356"/>
      <c r="AB18" s="249">
        <f t="shared" si="36"/>
        <v>5.7842231266459182E-2</v>
      </c>
      <c r="AC18" s="249">
        <f t="shared" si="37"/>
        <v>3.3159884629584155</v>
      </c>
      <c r="AD18" s="249">
        <f t="shared" si="38"/>
        <v>0.19180417155135118</v>
      </c>
      <c r="AE18" s="249">
        <f t="shared" si="39"/>
        <v>0.21121195435320406</v>
      </c>
    </row>
    <row r="19" spans="1:31" s="195" customFormat="1" ht="15" customHeight="1">
      <c r="A19" s="355"/>
      <c r="B19" s="238" t="s">
        <v>3190</v>
      </c>
      <c r="C19" s="268">
        <v>14</v>
      </c>
      <c r="D19" s="322">
        <f t="shared" ref="D19" si="47">J19-SUM(L19:T19)+U19+V19</f>
        <v>17004.189999999995</v>
      </c>
      <c r="E19" s="323">
        <f>'Юнит 30-31.03'!K$24</f>
        <v>52</v>
      </c>
      <c r="F19" s="323">
        <f>'Юнит 30-31.03'!P$24</f>
        <v>26</v>
      </c>
      <c r="G19" s="323">
        <f>'Юнит 30-31.03'!Q$24</f>
        <v>0</v>
      </c>
      <c r="H19" s="324">
        <f>'Юнит 30-31.03'!S$24</f>
        <v>60643</v>
      </c>
      <c r="I19" s="325">
        <f>'Юнит 30-31.03'!T$24</f>
        <v>0</v>
      </c>
      <c r="J19" s="325">
        <f t="shared" ref="J19" si="48">H19+I19</f>
        <v>60643</v>
      </c>
      <c r="K19" s="326">
        <f>'Юнит 30-31.03'!W$24</f>
        <v>3423.69</v>
      </c>
      <c r="L19" s="327">
        <f>'Юнит 30-31.03'!Z$24</f>
        <v>4441.24</v>
      </c>
      <c r="M19" s="326">
        <f>'Юнит 30-31.03'!X$24</f>
        <v>26076.49</v>
      </c>
      <c r="N19" s="326"/>
      <c r="O19" s="328"/>
      <c r="P19" s="326"/>
      <c r="Q19" s="329">
        <f>'Юнит 30-31.03'!AA$24</f>
        <v>11946.08</v>
      </c>
      <c r="R19" s="327">
        <v>1130.4000000000001</v>
      </c>
      <c r="S19" s="327">
        <v>15</v>
      </c>
      <c r="T19" s="327">
        <v>29.6</v>
      </c>
      <c r="U19" s="329"/>
      <c r="V19" s="327"/>
      <c r="W19" s="327"/>
      <c r="X19" s="243">
        <f t="shared" si="25"/>
        <v>257.38032415653845</v>
      </c>
      <c r="Y19" s="330">
        <f t="shared" ref="Y19" si="49">J19-SUM(L19:T19)-K19-V19+U19+W19</f>
        <v>13580.499999999995</v>
      </c>
      <c r="Z19" s="330">
        <f t="shared" ref="Z19" si="50">Y19-X19</f>
        <v>13323.119675843456</v>
      </c>
      <c r="AA19" s="357"/>
      <c r="AB19" s="249">
        <f>(K19+K20)/(J19+J20)</f>
        <v>5.2990652733287825E-2</v>
      </c>
      <c r="AC19" s="249">
        <f>(Z19+Z20)/(K19+K20)</f>
        <v>4.2901780570867993</v>
      </c>
      <c r="AD19" s="249">
        <f>(Z19+Z20)/(J19+J20)</f>
        <v>0.22733933558705807</v>
      </c>
      <c r="AE19" s="249">
        <f>(Q19+Q20)/(J19+J20)</f>
        <v>0.21127752980097675</v>
      </c>
    </row>
    <row r="20" spans="1:31" s="195" customFormat="1" ht="15" customHeight="1">
      <c r="A20" s="368" t="s">
        <v>3692</v>
      </c>
      <c r="B20" s="377" t="s">
        <v>3693</v>
      </c>
      <c r="C20" s="378">
        <v>14</v>
      </c>
      <c r="D20" s="313">
        <f t="shared" ref="D20" si="51">J20-SUM(L20:T20)+U20+V20</f>
        <v>34556.540000000008</v>
      </c>
      <c r="E20" s="314">
        <f>'Юнит 01-05.04'!K$24</f>
        <v>93</v>
      </c>
      <c r="F20" s="314">
        <f>'Юнит 01-05.04'!P$24</f>
        <v>52</v>
      </c>
      <c r="G20" s="314">
        <f>'Юнит 01-05.04'!Q$24</f>
        <v>1</v>
      </c>
      <c r="H20" s="315">
        <f>'Юнит 01-05.04'!S$24</f>
        <v>131890</v>
      </c>
      <c r="I20" s="316">
        <f>'Юнит 01-05.04'!T$24</f>
        <v>-2103</v>
      </c>
      <c r="J20" s="316">
        <f t="shared" ref="J20" si="52">H20+I20</f>
        <v>129787</v>
      </c>
      <c r="K20" s="317">
        <f>'Юнит 01-05.04'!W$24</f>
        <v>6667.32</v>
      </c>
      <c r="L20" s="318">
        <f>'Юнит 01-05.04'!Z$24</f>
        <v>8857.02</v>
      </c>
      <c r="M20" s="317">
        <f>'Юнит 01-05.04'!X$24</f>
        <v>55808.409999999996</v>
      </c>
      <c r="N20" s="317"/>
      <c r="O20" s="319"/>
      <c r="P20" s="317"/>
      <c r="Q20" s="320">
        <f>'Юнит 01-05.04'!AA$24</f>
        <v>28287.5</v>
      </c>
      <c r="R20" s="318">
        <v>2257.5300000000002</v>
      </c>
      <c r="S20" s="318">
        <v>20</v>
      </c>
      <c r="T20" s="318">
        <v>0</v>
      </c>
      <c r="U20" s="320"/>
      <c r="V20" s="318"/>
      <c r="W20" s="318">
        <v>2599</v>
      </c>
      <c r="X20" s="379">
        <f>'Юнит 01-05.04'!$AD$24</f>
        <v>519.11</v>
      </c>
      <c r="Y20" s="321">
        <f t="shared" ref="Y20" si="53">J20-SUM(L20:T20)-K20-V20+U20+W20</f>
        <v>30488.220000000008</v>
      </c>
      <c r="Z20" s="321">
        <f t="shared" ref="Z20" si="54">Y20-X20</f>
        <v>29969.110000000008</v>
      </c>
      <c r="AA20" s="366">
        <f>SUM(Z20:Z31)</f>
        <v>86718.86</v>
      </c>
      <c r="AB20" s="249"/>
      <c r="AC20" s="249"/>
      <c r="AD20" s="249"/>
      <c r="AE20" s="249"/>
    </row>
    <row r="21" spans="1:31" s="195" customFormat="1" ht="15" customHeight="1">
      <c r="A21" s="354"/>
      <c r="B21" s="294" t="s">
        <v>3883</v>
      </c>
      <c r="C21" s="267">
        <v>15</v>
      </c>
      <c r="D21" s="196">
        <f t="shared" ref="D21" si="55">J21-SUM(L21:T21)+U21+V21</f>
        <v>36662.160000000003</v>
      </c>
      <c r="E21" s="187">
        <f>'Юнит 06-12.04'!K$24</f>
        <v>161</v>
      </c>
      <c r="F21" s="187">
        <f>'Юнит 06-12.04'!P$24</f>
        <v>84</v>
      </c>
      <c r="G21" s="187">
        <f>'Юнит 06-12.04'!Q$24</f>
        <v>2</v>
      </c>
      <c r="H21" s="188">
        <f>'Юнит 06-12.04'!S$24</f>
        <v>222368</v>
      </c>
      <c r="I21" s="189">
        <f>'Юнит 06-12.04'!T$24</f>
        <v>-4950</v>
      </c>
      <c r="J21" s="189">
        <f t="shared" ref="J21" si="56">H21+I21</f>
        <v>217418</v>
      </c>
      <c r="K21" s="190">
        <f>'Юнит 06-12.04'!W$24</f>
        <v>10463.43</v>
      </c>
      <c r="L21" s="191">
        <f>'Юнит 06-12.04'!Z$24</f>
        <v>16068.74</v>
      </c>
      <c r="M21" s="190">
        <f>'Юнит 06-12.04'!X$24</f>
        <v>100034.39</v>
      </c>
      <c r="N21" s="190"/>
      <c r="O21" s="192"/>
      <c r="P21" s="190"/>
      <c r="Q21" s="193">
        <f>'Юнит 06-12.04'!AA$24</f>
        <v>61249.88</v>
      </c>
      <c r="R21" s="191">
        <v>3342.83</v>
      </c>
      <c r="S21" s="191">
        <v>60</v>
      </c>
      <c r="T21" s="191">
        <v>0</v>
      </c>
      <c r="U21" s="193"/>
      <c r="V21" s="191"/>
      <c r="W21" s="191"/>
      <c r="X21" s="295">
        <f>'Юнит 06-12.04'!$AD$24</f>
        <v>841.6400000000001</v>
      </c>
      <c r="Y21" s="213">
        <f t="shared" ref="Y21" si="57">J21-SUM(L21:T21)-K21-V21+U21+W21</f>
        <v>26198.730000000003</v>
      </c>
      <c r="Z21" s="213">
        <f t="shared" ref="Z21" si="58">Y21-X21</f>
        <v>25357.090000000004</v>
      </c>
      <c r="AA21" s="356"/>
      <c r="AB21" s="249">
        <f t="shared" ref="AB21" si="59">K21/J21</f>
        <v>4.8125868143391995E-2</v>
      </c>
      <c r="AC21" s="249">
        <f t="shared" ref="AC21" si="60">Z21/K21</f>
        <v>2.423401312953783</v>
      </c>
      <c r="AD21" s="249">
        <f t="shared" ref="AD21" si="61">Z21/J21</f>
        <v>0.1166282920457368</v>
      </c>
      <c r="AE21" s="249">
        <f t="shared" ref="AE21" si="62">Q21/J21</f>
        <v>0.2817148534160005</v>
      </c>
    </row>
    <row r="22" spans="1:31" s="195" customFormat="1" ht="15" customHeight="1">
      <c r="A22" s="354"/>
      <c r="B22" s="294" t="s">
        <v>3880</v>
      </c>
      <c r="C22" s="267">
        <v>16</v>
      </c>
      <c r="D22" s="196">
        <f t="shared" ref="D22" si="63">J22-SUM(L22:T22)+U22+V22</f>
        <v>25005.009999999995</v>
      </c>
      <c r="E22" s="187">
        <f>'Юнит 13-19.04'!K$24</f>
        <v>107</v>
      </c>
      <c r="F22" s="187">
        <f>'Юнит 13-19.04'!P$24</f>
        <v>60</v>
      </c>
      <c r="G22" s="187">
        <f>'Юнит 13-19.04'!Q$24</f>
        <v>5</v>
      </c>
      <c r="H22" s="188">
        <f>'Юнит 13-19.04'!S$24</f>
        <v>165503</v>
      </c>
      <c r="I22" s="189">
        <f>'Юнит 13-19.04'!T$24</f>
        <v>-13500</v>
      </c>
      <c r="J22" s="189">
        <f t="shared" ref="J22" si="64">H22+I22</f>
        <v>152003</v>
      </c>
      <c r="K22" s="190">
        <f>'Юнит 13-19.04'!W$24</f>
        <v>7010.34</v>
      </c>
      <c r="L22" s="191">
        <f>'Юнит 13-19.04'!Z$24</f>
        <v>17537.62</v>
      </c>
      <c r="M22" s="190">
        <f>'Юнит 13-19.04'!X$24</f>
        <v>72969.290000000008</v>
      </c>
      <c r="N22" s="190"/>
      <c r="O22" s="192"/>
      <c r="P22" s="190"/>
      <c r="Q22" s="193">
        <f>'Юнит 13-19.04'!AA$24</f>
        <v>33345.949999999997</v>
      </c>
      <c r="R22" s="191">
        <v>3085.13</v>
      </c>
      <c r="S22" s="191">
        <v>60</v>
      </c>
      <c r="T22" s="191">
        <v>0</v>
      </c>
      <c r="U22" s="193"/>
      <c r="V22" s="191"/>
      <c r="W22" s="191">
        <v>1292</v>
      </c>
      <c r="X22" s="295">
        <f>'Юнит 13-19.04'!$AD$24</f>
        <v>593.31000000000006</v>
      </c>
      <c r="Y22" s="213">
        <f t="shared" ref="Y22" si="65">J22-SUM(L22:T22)-K22-V22+U22+W22</f>
        <v>19286.669999999995</v>
      </c>
      <c r="Z22" s="213">
        <f t="shared" ref="Z22" si="66">Y22-X22</f>
        <v>18693.359999999993</v>
      </c>
      <c r="AA22" s="356"/>
      <c r="AB22" s="249">
        <f t="shared" ref="AB22:AB31" si="67">K22/J22</f>
        <v>4.6119747636559807E-2</v>
      </c>
      <c r="AC22" s="249">
        <f t="shared" ref="AC22:AC31" si="68">Z22/K22</f>
        <v>2.6665411378050128</v>
      </c>
      <c r="AD22" s="249">
        <f t="shared" ref="AD22:AD31" si="69">Z22/J22</f>
        <v>0.12298020433807223</v>
      </c>
      <c r="AE22" s="249">
        <f t="shared" ref="AE22:AE31" si="70">Q22/J22</f>
        <v>0.2193769201923646</v>
      </c>
    </row>
    <row r="23" spans="1:31" s="195" customFormat="1" ht="15" customHeight="1">
      <c r="A23" s="354"/>
      <c r="B23" s="294" t="s">
        <v>4026</v>
      </c>
      <c r="C23" s="267">
        <v>17</v>
      </c>
      <c r="D23" s="384">
        <f t="shared" ref="D23" si="71">J23-SUM(L23:T23)+U23+V23</f>
        <v>14054.26999999999</v>
      </c>
      <c r="E23" s="385">
        <f>'Юнит 20-26.04'!K$24</f>
        <v>72</v>
      </c>
      <c r="F23" s="385">
        <f>'Юнит 20-26.04'!P$24</f>
        <v>38</v>
      </c>
      <c r="G23" s="385">
        <f>'Юнит 20-26.04'!Q$24</f>
        <v>2</v>
      </c>
      <c r="H23" s="386">
        <f>'Юнит 20-26.04'!S$24</f>
        <v>106520</v>
      </c>
      <c r="I23" s="387">
        <f>'Юнит 20-26.04'!T$24</f>
        <v>-5320</v>
      </c>
      <c r="J23" s="387">
        <f t="shared" ref="J23" si="72">H23+I23</f>
        <v>101200</v>
      </c>
      <c r="K23" s="388">
        <f>'Юнит 20-26.04'!W$24</f>
        <v>4921.5599999999995</v>
      </c>
      <c r="L23" s="389">
        <f>'Юнит 20-26.04'!Z$24</f>
        <v>12223.2</v>
      </c>
      <c r="M23" s="388">
        <f>'Юнит 20-26.04'!X$24</f>
        <v>48451</v>
      </c>
      <c r="N23" s="388"/>
      <c r="O23" s="390"/>
      <c r="P23" s="388"/>
      <c r="Q23" s="391">
        <f>'Юнит 20-26.04'!AA$24</f>
        <v>24263.68</v>
      </c>
      <c r="R23" s="389">
        <v>2182.85</v>
      </c>
      <c r="S23" s="389">
        <v>25</v>
      </c>
      <c r="T23" s="389">
        <v>0</v>
      </c>
      <c r="U23" s="391"/>
      <c r="V23" s="389"/>
      <c r="W23" s="389"/>
      <c r="X23" s="392">
        <f>'Юнит 20-26.04'!$AD$24</f>
        <v>396.24999999999994</v>
      </c>
      <c r="Y23" s="393">
        <f t="shared" ref="Y23" si="73">J23-SUM(L23:T23)-K23-V23+U23+W23</f>
        <v>9132.70999999999</v>
      </c>
      <c r="Z23" s="393">
        <f t="shared" ref="Z23" si="74">Y23-X23</f>
        <v>8736.45999999999</v>
      </c>
      <c r="AA23" s="356"/>
      <c r="AB23" s="249">
        <f t="shared" si="67"/>
        <v>4.8632015810276673E-2</v>
      </c>
      <c r="AC23" s="249">
        <f t="shared" si="68"/>
        <v>1.7751404026365605</v>
      </c>
      <c r="AD23" s="249">
        <f t="shared" si="69"/>
        <v>8.632865612648212E-2</v>
      </c>
      <c r="AE23" s="249">
        <f t="shared" si="70"/>
        <v>0.23975968379446641</v>
      </c>
    </row>
    <row r="24" spans="1:31" s="195" customFormat="1" ht="15" customHeight="1">
      <c r="A24" s="355"/>
      <c r="B24" s="380" t="s">
        <v>4192</v>
      </c>
      <c r="C24" s="336">
        <v>18</v>
      </c>
      <c r="D24" s="322">
        <f t="shared" ref="D24:D25" si="75">J24-SUM(L24:T24)+U24+V24</f>
        <v>3003.9700000000084</v>
      </c>
      <c r="E24" s="323">
        <f>'Юнит 27-30.04'!K$24</f>
        <v>45</v>
      </c>
      <c r="F24" s="323">
        <f>'Юнит 27-30.04'!P$24</f>
        <v>24</v>
      </c>
      <c r="G24" s="323">
        <f>'Юнит 27-30.04'!Q$24</f>
        <v>3</v>
      </c>
      <c r="H24" s="324">
        <f>'Юнит 27-30.04'!S$24</f>
        <v>67540</v>
      </c>
      <c r="I24" s="325">
        <f>'Юнит 27-30.04'!T$24</f>
        <v>-8460</v>
      </c>
      <c r="J24" s="325">
        <f t="shared" ref="J24:J25" si="76">H24+I24</f>
        <v>59080</v>
      </c>
      <c r="K24" s="326">
        <f>'Юнит 27-30.04'!W$24</f>
        <v>2781.54</v>
      </c>
      <c r="L24" s="327">
        <f>'Юнит 27-30.04'!Z$24</f>
        <v>5101.96</v>
      </c>
      <c r="M24" s="326">
        <f>'Юнит 27-30.04'!X$24</f>
        <v>28358.399999999994</v>
      </c>
      <c r="N24" s="326"/>
      <c r="O24" s="328"/>
      <c r="P24" s="326"/>
      <c r="Q24" s="329">
        <f>'Юнит 27-30.04'!AA$24</f>
        <v>21519.32</v>
      </c>
      <c r="R24" s="327">
        <v>996.35</v>
      </c>
      <c r="S24" s="327">
        <v>100</v>
      </c>
      <c r="T24" s="327">
        <v>0</v>
      </c>
      <c r="U24" s="329"/>
      <c r="V24" s="327"/>
      <c r="W24" s="327"/>
      <c r="X24" s="381">
        <f>'Юнит 27-30.04'!$AD$24</f>
        <v>245.40000000000003</v>
      </c>
      <c r="Y24" s="330">
        <f t="shared" ref="Y24:Y25" si="77">J24-SUM(L24:T24)-K24-V24+U24+W24</f>
        <v>222.43000000000848</v>
      </c>
      <c r="Z24" s="330">
        <f t="shared" ref="Z24:Z25" si="78">Y24-X24</f>
        <v>-22.969999999991558</v>
      </c>
      <c r="AA24" s="356"/>
      <c r="AB24" s="249">
        <f>(K24+K25)/(J24+J25)</f>
        <v>4.7392062043795619E-2</v>
      </c>
      <c r="AC24" s="249">
        <f>(Z24+Z25)/(K24+K25)</f>
        <v>0.76293998848709366</v>
      </c>
      <c r="AD24" s="249">
        <f>(Z24+Z25)/(J24+J25)</f>
        <v>3.6157299270073058E-2</v>
      </c>
      <c r="AE24" s="249">
        <f>(Q24+Q25)/(J24+J25)</f>
        <v>0.34100483576642332</v>
      </c>
    </row>
    <row r="25" spans="1:31" s="195" customFormat="1" ht="15" customHeight="1">
      <c r="A25" s="368" t="s">
        <v>4417</v>
      </c>
      <c r="B25" s="382" t="s">
        <v>4416</v>
      </c>
      <c r="C25" s="383">
        <v>18</v>
      </c>
      <c r="D25" s="196">
        <f t="shared" si="75"/>
        <v>5199.9599999999991</v>
      </c>
      <c r="E25" s="187">
        <f>'Юнит 01-03.05'!K$24</f>
        <v>53</v>
      </c>
      <c r="F25" s="187">
        <f>'Юнит 01-03.05'!P$24</f>
        <v>18</v>
      </c>
      <c r="G25" s="187">
        <f>'Юнит 01-03.05'!Q$24</f>
        <v>0</v>
      </c>
      <c r="H25" s="188">
        <f>'Юнит 01-03.05'!S$24</f>
        <v>50520</v>
      </c>
      <c r="I25" s="189">
        <f>'Юнит 01-03.05'!T$24</f>
        <v>0</v>
      </c>
      <c r="J25" s="189">
        <f t="shared" si="76"/>
        <v>50520</v>
      </c>
      <c r="K25" s="190">
        <f>'Юнит 01-03.05'!W$24</f>
        <v>2412.63</v>
      </c>
      <c r="L25" s="191">
        <f>'Юнит 01-03.05'!Z$24</f>
        <v>4346.6000000000004</v>
      </c>
      <c r="M25" s="190">
        <f>'Юнит 01-03.05'!X$24</f>
        <v>24249.600000000002</v>
      </c>
      <c r="N25" s="190"/>
      <c r="O25" s="192"/>
      <c r="P25" s="190"/>
      <c r="Q25" s="193">
        <f>'Юнит 01-03.05'!AA$24</f>
        <v>15854.81</v>
      </c>
      <c r="R25" s="191">
        <v>864.03</v>
      </c>
      <c r="S25" s="191">
        <v>5</v>
      </c>
      <c r="T25" s="191">
        <v>0</v>
      </c>
      <c r="U25" s="193"/>
      <c r="V25" s="191"/>
      <c r="W25" s="191">
        <v>1382</v>
      </c>
      <c r="X25" s="295">
        <f>'Юнит 01-03.05'!$AD$24</f>
        <v>183.52</v>
      </c>
      <c r="Y25" s="213">
        <f t="shared" si="77"/>
        <v>4169.329999999999</v>
      </c>
      <c r="Z25" s="213">
        <f t="shared" si="78"/>
        <v>3985.809999999999</v>
      </c>
      <c r="AA25" s="356"/>
      <c r="AB25" s="249"/>
      <c r="AC25" s="249"/>
      <c r="AD25" s="249"/>
      <c r="AE25" s="249"/>
    </row>
    <row r="26" spans="1:31" s="195" customFormat="1" ht="15" customHeight="1">
      <c r="A26" s="354"/>
      <c r="B26" s="375"/>
      <c r="C26" s="293"/>
      <c r="D26" s="304"/>
      <c r="E26" s="292"/>
      <c r="F26" s="292"/>
      <c r="G26" s="292"/>
      <c r="H26" s="305"/>
      <c r="I26" s="306"/>
      <c r="J26" s="306"/>
      <c r="K26" s="307"/>
      <c r="L26" s="308"/>
      <c r="M26" s="307"/>
      <c r="N26" s="307"/>
      <c r="O26" s="309"/>
      <c r="P26" s="307"/>
      <c r="Q26" s="310"/>
      <c r="R26" s="308"/>
      <c r="S26" s="308"/>
      <c r="T26" s="308"/>
      <c r="U26" s="310"/>
      <c r="V26" s="308"/>
      <c r="W26" s="308"/>
      <c r="X26" s="311"/>
      <c r="Y26" s="312"/>
      <c r="Z26" s="312"/>
      <c r="AA26" s="356"/>
      <c r="AB26" s="249"/>
      <c r="AC26" s="249"/>
      <c r="AD26" s="249"/>
      <c r="AE26" s="249"/>
    </row>
    <row r="27" spans="1:31" s="195" customFormat="1" ht="15" customHeight="1">
      <c r="A27" s="354"/>
      <c r="B27" s="375"/>
      <c r="C27" s="293"/>
      <c r="D27" s="304"/>
      <c r="E27" s="292"/>
      <c r="F27" s="292"/>
      <c r="G27" s="292"/>
      <c r="H27" s="305"/>
      <c r="I27" s="306"/>
      <c r="J27" s="306"/>
      <c r="K27" s="307"/>
      <c r="L27" s="308"/>
      <c r="M27" s="307"/>
      <c r="N27" s="307"/>
      <c r="O27" s="309"/>
      <c r="P27" s="307"/>
      <c r="Q27" s="310"/>
      <c r="R27" s="308"/>
      <c r="S27" s="308"/>
      <c r="T27" s="308"/>
      <c r="U27" s="310"/>
      <c r="V27" s="308"/>
      <c r="W27" s="308"/>
      <c r="X27" s="311"/>
      <c r="Y27" s="312"/>
      <c r="Z27" s="312"/>
      <c r="AA27" s="356"/>
      <c r="AB27" s="249"/>
      <c r="AC27" s="249"/>
      <c r="AD27" s="249"/>
      <c r="AE27" s="249"/>
    </row>
    <row r="28" spans="1:31" s="195" customFormat="1" ht="15" customHeight="1">
      <c r="A28" s="354"/>
      <c r="B28" s="375"/>
      <c r="C28" s="293"/>
      <c r="D28" s="304"/>
      <c r="E28" s="292"/>
      <c r="F28" s="292"/>
      <c r="G28" s="292"/>
      <c r="H28" s="305"/>
      <c r="I28" s="306"/>
      <c r="J28" s="306"/>
      <c r="K28" s="307"/>
      <c r="L28" s="308"/>
      <c r="M28" s="307"/>
      <c r="N28" s="307"/>
      <c r="O28" s="309"/>
      <c r="P28" s="307"/>
      <c r="Q28" s="310"/>
      <c r="R28" s="308"/>
      <c r="S28" s="308"/>
      <c r="T28" s="308"/>
      <c r="U28" s="310"/>
      <c r="V28" s="308"/>
      <c r="W28" s="308"/>
      <c r="X28" s="311"/>
      <c r="Y28" s="312"/>
      <c r="Z28" s="312"/>
      <c r="AA28" s="356"/>
      <c r="AB28" s="249"/>
      <c r="AC28" s="249"/>
      <c r="AD28" s="249"/>
      <c r="AE28" s="249"/>
    </row>
    <row r="29" spans="1:31" s="195" customFormat="1" ht="15" customHeight="1">
      <c r="A29" s="355"/>
      <c r="B29" s="380"/>
      <c r="C29" s="336"/>
      <c r="D29" s="322"/>
      <c r="E29" s="323"/>
      <c r="F29" s="323"/>
      <c r="G29" s="323"/>
      <c r="H29" s="324"/>
      <c r="I29" s="325"/>
      <c r="J29" s="325"/>
      <c r="K29" s="326"/>
      <c r="L29" s="327"/>
      <c r="M29" s="326"/>
      <c r="N29" s="326"/>
      <c r="O29" s="328"/>
      <c r="P29" s="326"/>
      <c r="Q29" s="329"/>
      <c r="R29" s="327"/>
      <c r="S29" s="327"/>
      <c r="T29" s="327"/>
      <c r="U29" s="329"/>
      <c r="V29" s="327"/>
      <c r="W29" s="327"/>
      <c r="X29" s="381"/>
      <c r="Y29" s="330"/>
      <c r="Z29" s="330"/>
      <c r="AA29" s="356"/>
      <c r="AB29" s="249"/>
      <c r="AC29" s="249"/>
      <c r="AD29" s="249"/>
      <c r="AE29" s="249"/>
    </row>
    <row r="30" spans="1:31" s="195" customFormat="1" ht="15" customHeight="1">
      <c r="A30" s="376"/>
      <c r="B30" s="375"/>
      <c r="C30" s="293"/>
      <c r="D30" s="304"/>
      <c r="E30" s="292"/>
      <c r="F30" s="292"/>
      <c r="G30" s="292"/>
      <c r="H30" s="305"/>
      <c r="I30" s="306"/>
      <c r="J30" s="306"/>
      <c r="K30" s="307"/>
      <c r="L30" s="308"/>
      <c r="M30" s="307"/>
      <c r="N30" s="307"/>
      <c r="O30" s="309"/>
      <c r="P30" s="307"/>
      <c r="Q30" s="310"/>
      <c r="R30" s="308"/>
      <c r="S30" s="308"/>
      <c r="T30" s="308"/>
      <c r="U30" s="310"/>
      <c r="V30" s="308"/>
      <c r="W30" s="308"/>
      <c r="X30" s="311"/>
      <c r="Y30" s="312"/>
      <c r="Z30" s="312"/>
      <c r="AA30" s="356"/>
      <c r="AB30" s="249"/>
      <c r="AC30" s="249"/>
      <c r="AD30" s="249"/>
      <c r="AE30" s="249"/>
    </row>
    <row r="31" spans="1:31" s="195" customFormat="1" ht="15" customHeight="1" thickBot="1">
      <c r="A31" s="376"/>
      <c r="B31" s="292"/>
      <c r="C31" s="293"/>
      <c r="D31" s="304"/>
      <c r="E31" s="292"/>
      <c r="F31" s="292"/>
      <c r="G31" s="292"/>
      <c r="H31" s="305"/>
      <c r="I31" s="306"/>
      <c r="J31" s="306"/>
      <c r="K31" s="307"/>
      <c r="L31" s="308"/>
      <c r="M31" s="307"/>
      <c r="N31" s="307"/>
      <c r="O31" s="309"/>
      <c r="P31" s="307"/>
      <c r="Q31" s="310"/>
      <c r="R31" s="308"/>
      <c r="S31" s="308"/>
      <c r="T31" s="308"/>
      <c r="U31" s="310"/>
      <c r="V31" s="308"/>
      <c r="W31" s="308"/>
      <c r="X31" s="311"/>
      <c r="Y31" s="312"/>
      <c r="Z31" s="312"/>
      <c r="AA31" s="367"/>
      <c r="AB31" s="249" t="e">
        <f t="shared" si="67"/>
        <v>#DIV/0!</v>
      </c>
      <c r="AC31" s="249" t="e">
        <f t="shared" si="68"/>
        <v>#DIV/0!</v>
      </c>
      <c r="AD31" s="249" t="e">
        <f t="shared" si="69"/>
        <v>#DIV/0!</v>
      </c>
      <c r="AE31" s="249" t="e">
        <f t="shared" si="70"/>
        <v>#DIV/0!</v>
      </c>
    </row>
    <row r="32" spans="1:31" s="202" customFormat="1" ht="14" thickBot="1">
      <c r="A32" s="198" t="s">
        <v>355</v>
      </c>
      <c r="B32" s="199"/>
      <c r="C32" s="200"/>
      <c r="D32" s="201">
        <f t="shared" ref="D32:Q32" si="79">SUM(D4:D19)</f>
        <v>550107.41000000015</v>
      </c>
      <c r="E32" s="248">
        <f t="shared" si="79"/>
        <v>2429</v>
      </c>
      <c r="F32" s="248">
        <f t="shared" si="79"/>
        <v>1472</v>
      </c>
      <c r="G32" s="248">
        <f t="shared" si="79"/>
        <v>62</v>
      </c>
      <c r="H32" s="201">
        <f t="shared" si="79"/>
        <v>3052264</v>
      </c>
      <c r="I32" s="201">
        <f t="shared" si="79"/>
        <v>-131402</v>
      </c>
      <c r="J32" s="201">
        <f t="shared" si="79"/>
        <v>2920862</v>
      </c>
      <c r="K32" s="201">
        <f t="shared" si="79"/>
        <v>180695.81999999995</v>
      </c>
      <c r="L32" s="201">
        <f t="shared" si="79"/>
        <v>284800.62</v>
      </c>
      <c r="M32" s="201">
        <f t="shared" si="79"/>
        <v>1255970.6599999999</v>
      </c>
      <c r="N32" s="201">
        <f t="shared" si="79"/>
        <v>0</v>
      </c>
      <c r="O32" s="201">
        <f t="shared" si="79"/>
        <v>0</v>
      </c>
      <c r="P32" s="201">
        <f t="shared" si="79"/>
        <v>0</v>
      </c>
      <c r="Q32" s="201">
        <f t="shared" si="79"/>
        <v>699049.11999999988</v>
      </c>
      <c r="R32" s="201">
        <f>SUM(R4:R21)</f>
        <v>68031.659999999989</v>
      </c>
      <c r="S32" s="201">
        <f>SUM(S4:S25)</f>
        <v>920</v>
      </c>
      <c r="T32" s="201">
        <f>SUM(T4:T21)</f>
        <v>78549.5</v>
      </c>
      <c r="U32" s="201">
        <f t="shared" ref="U32:AA32" si="80">SUM(U4:U19)</f>
        <v>3696.6099999999997</v>
      </c>
      <c r="V32" s="201">
        <f t="shared" si="80"/>
        <v>7000</v>
      </c>
      <c r="W32" s="201">
        <f t="shared" si="80"/>
        <v>22319</v>
      </c>
      <c r="X32" s="201">
        <f t="shared" si="80"/>
        <v>12081.191599999998</v>
      </c>
      <c r="Y32" s="201">
        <f t="shared" si="80"/>
        <v>377730.59000000014</v>
      </c>
      <c r="Z32" s="201">
        <f t="shared" si="80"/>
        <v>365649.39840000018</v>
      </c>
      <c r="AA32" s="247">
        <f t="shared" si="80"/>
        <v>365649.39840000006</v>
      </c>
      <c r="AB32" s="235">
        <f>K32/J32</f>
        <v>6.1863867584295303E-2</v>
      </c>
      <c r="AC32" s="235">
        <f>Z32/K32</f>
        <v>2.023563126142045</v>
      </c>
      <c r="AD32" s="235">
        <f>Z32/J32</f>
        <v>0.12518544128411413</v>
      </c>
      <c r="AE32" s="235">
        <f t="shared" si="3"/>
        <v>0.23932973211332814</v>
      </c>
    </row>
    <row r="33" spans="1:32">
      <c r="H33" s="206" t="s">
        <v>365</v>
      </c>
      <c r="J33" s="207"/>
      <c r="M33" s="207"/>
      <c r="R33" s="207"/>
      <c r="S33" s="207"/>
      <c r="T33" s="207"/>
      <c r="X33" s="207"/>
      <c r="Y33" s="207"/>
    </row>
    <row r="34" spans="1:32" s="204" customFormat="1">
      <c r="A34" s="208"/>
      <c r="B34" s="208"/>
      <c r="D34" s="209"/>
      <c r="E34" s="209"/>
      <c r="F34" s="209"/>
      <c r="G34" s="209"/>
      <c r="I34" s="210">
        <f>-I32/H32</f>
        <v>4.3050666652687974E-2</v>
      </c>
      <c r="J34" s="211"/>
      <c r="K34" s="234">
        <f>K32/$J$32</f>
        <v>6.1863867584295303E-2</v>
      </c>
      <c r="L34" s="234">
        <f>L32/$J$32</f>
        <v>9.7505674694662051E-2</v>
      </c>
      <c r="M34" s="234">
        <f>M32/$J$32</f>
        <v>0.43</v>
      </c>
      <c r="N34" s="234"/>
      <c r="O34" s="234"/>
      <c r="P34" s="234"/>
      <c r="Q34" s="234">
        <f>Q32/$J$32</f>
        <v>0.23932973211332814</v>
      </c>
      <c r="R34" s="234">
        <f t="shared" ref="R34:W34" si="81">R32/$J$32</f>
        <v>2.329163787950269E-2</v>
      </c>
      <c r="S34" s="234">
        <f t="shared" si="81"/>
        <v>3.1497551065404666E-4</v>
      </c>
      <c r="T34" s="234">
        <f t="shared" si="81"/>
        <v>2.6892574863173955E-2</v>
      </c>
      <c r="U34" s="234">
        <f t="shared" si="81"/>
        <v>1.265588720042234E-3</v>
      </c>
      <c r="V34" s="234">
        <f t="shared" si="81"/>
        <v>2.3965527984547027E-3</v>
      </c>
      <c r="W34" s="234">
        <f t="shared" si="81"/>
        <v>7.6412374155300734E-3</v>
      </c>
      <c r="X34" s="234">
        <f>X32/$J$32</f>
        <v>4.1361733625210634E-3</v>
      </c>
      <c r="Y34" s="234"/>
      <c r="Z34" s="210">
        <f>Z32/K32</f>
        <v>2.023563126142045</v>
      </c>
      <c r="AA34" s="182" t="s">
        <v>35</v>
      </c>
      <c r="AB34" s="235">
        <f>Z32/J32</f>
        <v>0.12518544128411413</v>
      </c>
      <c r="AC34" s="212"/>
      <c r="AD34" s="212"/>
      <c r="AE34" s="212"/>
    </row>
    <row r="36" spans="1:32" s="255" customFormat="1">
      <c r="A36" s="251" t="s">
        <v>1393</v>
      </c>
      <c r="B36" s="251"/>
      <c r="C36" s="252"/>
      <c r="D36" s="253">
        <f>SUM(D4:D8)</f>
        <v>123225.19000000013</v>
      </c>
      <c r="E36" s="250">
        <f>SUM(E4:E8)</f>
        <v>803</v>
      </c>
      <c r="F36" s="250">
        <f t="shared" ref="F36:AA36" si="82">SUM(F4:F8)</f>
        <v>544</v>
      </c>
      <c r="G36" s="250">
        <f t="shared" si="82"/>
        <v>15</v>
      </c>
      <c r="H36" s="253">
        <f t="shared" si="82"/>
        <v>936447</v>
      </c>
      <c r="I36" s="253">
        <f t="shared" si="82"/>
        <v>-25467</v>
      </c>
      <c r="J36" s="253">
        <f t="shared" si="82"/>
        <v>910980</v>
      </c>
      <c r="K36" s="253">
        <f t="shared" si="82"/>
        <v>66570.989999999991</v>
      </c>
      <c r="L36" s="253">
        <f t="shared" si="82"/>
        <v>98630.239999999976</v>
      </c>
      <c r="M36" s="253">
        <f t="shared" si="82"/>
        <v>391721.39999999991</v>
      </c>
      <c r="N36" s="253">
        <f t="shared" si="82"/>
        <v>0</v>
      </c>
      <c r="O36" s="253">
        <f t="shared" si="82"/>
        <v>0</v>
      </c>
      <c r="P36" s="253">
        <f t="shared" si="82"/>
        <v>0</v>
      </c>
      <c r="Q36" s="253">
        <f t="shared" si="82"/>
        <v>239309.32999999996</v>
      </c>
      <c r="R36" s="253">
        <f t="shared" si="82"/>
        <v>16975.23</v>
      </c>
      <c r="S36" s="253">
        <f t="shared" si="82"/>
        <v>250</v>
      </c>
      <c r="T36" s="253">
        <f t="shared" si="82"/>
        <v>48984</v>
      </c>
      <c r="U36" s="253">
        <f t="shared" si="82"/>
        <v>1115.3900000000001</v>
      </c>
      <c r="V36" s="253">
        <f t="shared" si="82"/>
        <v>7000</v>
      </c>
      <c r="W36" s="253">
        <f t="shared" si="82"/>
        <v>10387</v>
      </c>
      <c r="X36" s="253">
        <f>SUM(X4:X8)</f>
        <v>3481.9416000000006</v>
      </c>
      <c r="Y36" s="254">
        <f>SUM(Y4:Y8)</f>
        <v>53041.200000000135</v>
      </c>
      <c r="Z36" s="254">
        <f>SUM(Z4:Z8)</f>
        <v>49559.258400000137</v>
      </c>
      <c r="AA36" s="254">
        <f t="shared" si="82"/>
        <v>49559.258400000137</v>
      </c>
      <c r="AB36" s="234"/>
      <c r="AD36" s="256"/>
      <c r="AE36" s="256"/>
      <c r="AF36" s="256"/>
    </row>
    <row r="37" spans="1:32" s="204" customFormat="1">
      <c r="A37" s="208"/>
      <c r="B37" s="208"/>
      <c r="D37" s="209"/>
      <c r="E37" s="209"/>
      <c r="F37" s="209"/>
      <c r="G37" s="209"/>
      <c r="I37" s="257">
        <f>-I36/H36</f>
        <v>2.7195345812416505E-2</v>
      </c>
      <c r="J37" s="258"/>
      <c r="K37" s="258">
        <f>K36/$J$36</f>
        <v>7.307623658038595E-2</v>
      </c>
      <c r="L37" s="258">
        <f>L36/$J$36</f>
        <v>0.10826828250894638</v>
      </c>
      <c r="M37" s="258">
        <f>M36/$J$36</f>
        <v>0.42999999999999988</v>
      </c>
      <c r="N37" s="258"/>
      <c r="O37" s="258"/>
      <c r="P37" s="258"/>
      <c r="Q37" s="258">
        <f>Q36/$J$36</f>
        <v>0.2626943840699027</v>
      </c>
      <c r="R37" s="258">
        <f>R36/$J$36</f>
        <v>1.8634031482579201E-2</v>
      </c>
      <c r="S37" s="258">
        <f>S36/$J$36</f>
        <v>2.7442973501064786E-4</v>
      </c>
      <c r="T37" s="258">
        <f>T36/$J$36</f>
        <v>5.3770664559046305E-2</v>
      </c>
      <c r="U37" s="258"/>
      <c r="V37" s="258">
        <f>V36/$J$36</f>
        <v>7.6840325802981406E-3</v>
      </c>
      <c r="W37" s="258">
        <f>W36/$J$36</f>
        <v>1.1402006630222398E-2</v>
      </c>
      <c r="X37" s="258">
        <f>X36/$J$36</f>
        <v>3.8221932424422058E-3</v>
      </c>
      <c r="Y37" s="258">
        <f>Y36/J36</f>
        <v>5.8224329842587255E-2</v>
      </c>
      <c r="Z37" s="258">
        <f>Z36/J36</f>
        <v>5.4402136600145048E-2</v>
      </c>
      <c r="AA37" s="258">
        <f>AA36/J36</f>
        <v>5.4402136600145048E-2</v>
      </c>
      <c r="AB37" s="259"/>
      <c r="AC37" s="212"/>
      <c r="AD37" s="212"/>
      <c r="AE37" s="212"/>
    </row>
    <row r="39" spans="1:32" s="204" customFormat="1">
      <c r="A39" s="208" t="s">
        <v>1737</v>
      </c>
      <c r="B39" s="208"/>
      <c r="D39" s="209"/>
      <c r="E39" s="209"/>
      <c r="F39" s="209"/>
      <c r="G39" s="209"/>
      <c r="I39" s="257"/>
      <c r="J39" s="258"/>
      <c r="K39" s="258">
        <f>(K8+K9)/($J$8+$J$9)</f>
        <v>7.0282074177319923E-2</v>
      </c>
      <c r="L39" s="258">
        <f>(L8+L9)/($J$8+$J$9)</f>
        <v>0.10463693185530408</v>
      </c>
      <c r="M39" s="258">
        <f t="shared" ref="M39:Z39" si="83">(M8+M9)/($J$8+$J$9)</f>
        <v>0.42999999999999983</v>
      </c>
      <c r="N39" s="258">
        <f t="shared" si="83"/>
        <v>0</v>
      </c>
      <c r="O39" s="258">
        <f t="shared" si="83"/>
        <v>0</v>
      </c>
      <c r="P39" s="258">
        <f t="shared" si="83"/>
        <v>0</v>
      </c>
      <c r="Q39" s="258">
        <f t="shared" si="83"/>
        <v>0.25406002134285766</v>
      </c>
      <c r="R39" s="258">
        <f>(R8+S8+T8+R9+S9+T9)/($J$8+$J$9)</f>
        <v>0.21054563669229256</v>
      </c>
      <c r="S39" s="258"/>
      <c r="T39" s="258"/>
      <c r="U39" s="258">
        <f t="shared" si="83"/>
        <v>4.8582877801250073E-3</v>
      </c>
      <c r="V39" s="258">
        <f t="shared" si="83"/>
        <v>0</v>
      </c>
      <c r="W39" s="258">
        <f t="shared" si="83"/>
        <v>2.1042315482283244E-2</v>
      </c>
      <c r="X39" s="258">
        <f t="shared" si="83"/>
        <v>3.8902543694629898E-3</v>
      </c>
      <c r="Y39" s="258">
        <f t="shared" si="83"/>
        <v>-4.362406080536594E-2</v>
      </c>
      <c r="Z39" s="258">
        <f t="shared" si="83"/>
        <v>-4.7514315174828924E-2</v>
      </c>
      <c r="AA39" s="258"/>
      <c r="AB39" s="259"/>
      <c r="AC39" s="212"/>
      <c r="AD39" s="212"/>
      <c r="AE39" s="212"/>
    </row>
    <row r="40" spans="1:32" s="204" customFormat="1">
      <c r="A40" s="208" t="s">
        <v>1736</v>
      </c>
      <c r="B40" s="208"/>
      <c r="D40" s="209"/>
      <c r="E40" s="209"/>
      <c r="F40" s="209"/>
      <c r="G40" s="209"/>
      <c r="I40" s="257"/>
      <c r="J40" s="258"/>
      <c r="K40" s="258">
        <f>K10/$J$10</f>
        <v>6.6026146834769303E-2</v>
      </c>
      <c r="L40" s="258">
        <f>L10/$J$10</f>
        <v>0.10353457968796775</v>
      </c>
      <c r="M40" s="258">
        <f>M10/$J$10</f>
        <v>0.43</v>
      </c>
      <c r="N40" s="258"/>
      <c r="O40" s="258"/>
      <c r="P40" s="258"/>
      <c r="Q40" s="258">
        <f>Q10/$J$10</f>
        <v>0.22200332656930907</v>
      </c>
      <c r="R40" s="258">
        <f>(R10+S10+T10)/$J$10</f>
        <v>0.11123315924287283</v>
      </c>
      <c r="S40" s="258"/>
      <c r="T40" s="258"/>
      <c r="U40" s="258"/>
      <c r="V40" s="258">
        <f>V10/$J$10</f>
        <v>0</v>
      </c>
      <c r="W40" s="258">
        <f>W10/$J$10</f>
        <v>0</v>
      </c>
      <c r="X40" s="258">
        <f>X10/$J$10</f>
        <v>4.3011894366383526E-3</v>
      </c>
      <c r="Y40" s="258">
        <f>Y10/J10</f>
        <v>6.7202787665081046E-2</v>
      </c>
      <c r="Z40" s="258">
        <f>Z10/J10</f>
        <v>6.2901598228442684E-2</v>
      </c>
      <c r="AA40" s="258"/>
      <c r="AB40" s="259"/>
      <c r="AC40" s="212"/>
      <c r="AD40" s="212"/>
      <c r="AE40" s="212"/>
    </row>
    <row r="41" spans="1:32">
      <c r="A41" s="208" t="s">
        <v>2023</v>
      </c>
      <c r="B41" s="208"/>
      <c r="D41" s="209"/>
      <c r="E41" s="209"/>
      <c r="F41" s="209"/>
      <c r="G41" s="209"/>
      <c r="H41" s="204"/>
      <c r="I41" s="257"/>
      <c r="J41" s="258"/>
      <c r="K41" s="258">
        <f>K11/$J$11</f>
        <v>5.6032822773132623E-2</v>
      </c>
      <c r="L41" s="258">
        <f>L11/$J$11</f>
        <v>8.8563170842424321E-2</v>
      </c>
      <c r="M41" s="258">
        <f>M11/$J$11</f>
        <v>0.43</v>
      </c>
      <c r="N41" s="258"/>
      <c r="O41" s="258"/>
      <c r="P41" s="258"/>
      <c r="Q41" s="258">
        <f>Q11/$J$11</f>
        <v>0.2235657334055732</v>
      </c>
      <c r="R41" s="258">
        <f>(R11+S11+T11)/$J$11</f>
        <v>2.902139374148863E-2</v>
      </c>
      <c r="S41" s="258"/>
      <c r="T41" s="258"/>
      <c r="U41" s="258"/>
      <c r="V41" s="258">
        <f>V11/$J$11</f>
        <v>0</v>
      </c>
      <c r="W41" s="258">
        <f>W11/$J$11</f>
        <v>0</v>
      </c>
      <c r="X41" s="258">
        <f>X11/$J$11</f>
        <v>4.3011894366383517E-3</v>
      </c>
      <c r="Y41" s="258">
        <f>Y11/J11</f>
        <v>0.17281687923738109</v>
      </c>
      <c r="Z41" s="258">
        <f>Z11/J11</f>
        <v>0.16851568980074275</v>
      </c>
    </row>
    <row r="42" spans="1:32">
      <c r="A42" s="208" t="s">
        <v>2369</v>
      </c>
      <c r="B42" s="208"/>
      <c r="D42" s="209"/>
      <c r="E42" s="209"/>
      <c r="F42" s="209"/>
      <c r="G42" s="209"/>
      <c r="H42" s="204"/>
      <c r="I42" s="257"/>
      <c r="J42" s="258"/>
      <c r="K42" s="258">
        <f>K12/$J$12</f>
        <v>5.4130813609217177E-2</v>
      </c>
      <c r="L42" s="258">
        <f>L12/$J$12</f>
        <v>8.9548728013038495E-2</v>
      </c>
      <c r="M42" s="258">
        <f>M12/$J$12</f>
        <v>0.43</v>
      </c>
      <c r="N42" s="258"/>
      <c r="O42" s="258"/>
      <c r="P42" s="258"/>
      <c r="Q42" s="258">
        <f>Q12/$J$12</f>
        <v>0.22547461947541467</v>
      </c>
      <c r="R42" s="258">
        <f>(R12+S12+T12)/$J$12</f>
        <v>2.2696381139289762E-2</v>
      </c>
      <c r="S42" s="258"/>
      <c r="T42" s="258"/>
      <c r="U42" s="258"/>
      <c r="V42" s="258">
        <f>V12/$J$12</f>
        <v>0</v>
      </c>
      <c r="W42" s="258">
        <f>W12/$J$12</f>
        <v>1.2257431437900757E-2</v>
      </c>
      <c r="X42" s="258">
        <f>X12/$J$12</f>
        <v>4.3011894366383526E-3</v>
      </c>
      <c r="Y42" s="258">
        <f>Y12/J12</f>
        <v>0.19040688920094059</v>
      </c>
      <c r="Z42" s="258">
        <f>Z12/J12</f>
        <v>0.18610569976430222</v>
      </c>
    </row>
    <row r="43" spans="1:32">
      <c r="A43" s="208" t="s">
        <v>2685</v>
      </c>
      <c r="B43" s="208"/>
      <c r="D43" s="209"/>
      <c r="E43" s="209"/>
      <c r="F43" s="209"/>
      <c r="G43" s="209"/>
      <c r="H43" s="204"/>
      <c r="I43" s="257"/>
      <c r="J43" s="258"/>
      <c r="K43" s="258">
        <f>(K13+K14)/($J$13+$J$14)</f>
        <v>5.2676864176070447E-2</v>
      </c>
      <c r="L43" s="258">
        <f t="shared" ref="L43:Y43" si="84">(L13+L14)/($J$13+$J$14)</f>
        <v>0.10278101812278674</v>
      </c>
      <c r="M43" s="258">
        <f t="shared" si="84"/>
        <v>0.43000000000000005</v>
      </c>
      <c r="N43" s="258">
        <f t="shared" si="84"/>
        <v>0</v>
      </c>
      <c r="O43" s="258">
        <f t="shared" si="84"/>
        <v>0</v>
      </c>
      <c r="P43" s="258">
        <f t="shared" si="84"/>
        <v>0</v>
      </c>
      <c r="Q43" s="258">
        <f t="shared" si="84"/>
        <v>0.26870709036971058</v>
      </c>
      <c r="R43" s="258">
        <f>(R13+R14)/($J$13+$J$14)</f>
        <v>2.6189725392732212E-2</v>
      </c>
      <c r="S43" s="258"/>
      <c r="T43" s="258"/>
      <c r="U43" s="258"/>
      <c r="V43" s="258">
        <f t="shared" si="84"/>
        <v>0</v>
      </c>
      <c r="W43" s="258">
        <f t="shared" si="84"/>
        <v>4.8485457954129162E-3</v>
      </c>
      <c r="X43" s="258">
        <f t="shared" si="84"/>
        <v>4.295015090918986E-3</v>
      </c>
      <c r="Y43" s="258">
        <f t="shared" si="84"/>
        <v>0.1337643391252504</v>
      </c>
      <c r="Z43" s="258">
        <f>(Z13+Z14)/($J$13+$J$14)</f>
        <v>0.12946932403433142</v>
      </c>
    </row>
    <row r="45" spans="1:32" s="255" customFormat="1">
      <c r="A45" s="251" t="s">
        <v>2688</v>
      </c>
      <c r="B45" s="251"/>
      <c r="C45" s="252"/>
      <c r="D45" s="253">
        <f>SUM(D9:D13)</f>
        <v>240130.03999999995</v>
      </c>
      <c r="E45" s="250">
        <f t="shared" ref="E45:AA45" si="85">SUM(E9:E13)</f>
        <v>958</v>
      </c>
      <c r="F45" s="250">
        <f t="shared" si="85"/>
        <v>579</v>
      </c>
      <c r="G45" s="250">
        <f t="shared" si="85"/>
        <v>30</v>
      </c>
      <c r="H45" s="253">
        <f t="shared" si="85"/>
        <v>1275436</v>
      </c>
      <c r="I45" s="253">
        <f t="shared" si="85"/>
        <v>-66124</v>
      </c>
      <c r="J45" s="253">
        <f>SUM(J9:J13)</f>
        <v>1209312</v>
      </c>
      <c r="K45" s="253">
        <f t="shared" si="85"/>
        <v>69788.849999999991</v>
      </c>
      <c r="L45" s="253">
        <f t="shared" si="85"/>
        <v>115619.00999999998</v>
      </c>
      <c r="M45" s="253">
        <f t="shared" si="85"/>
        <v>520004.16000000003</v>
      </c>
      <c r="N45" s="253">
        <f t="shared" si="85"/>
        <v>0</v>
      </c>
      <c r="O45" s="253">
        <f t="shared" si="85"/>
        <v>0</v>
      </c>
      <c r="P45" s="253">
        <f t="shared" si="85"/>
        <v>0</v>
      </c>
      <c r="Q45" s="253">
        <f t="shared" si="85"/>
        <v>279784.71999999997</v>
      </c>
      <c r="R45" s="253">
        <f>SUM(R9:R13)</f>
        <v>26644.39</v>
      </c>
      <c r="S45" s="253">
        <f>SUM(S9:S13)</f>
        <v>175</v>
      </c>
      <c r="T45" s="253">
        <f t="shared" si="85"/>
        <v>29535.9</v>
      </c>
      <c r="U45" s="253">
        <f t="shared" si="85"/>
        <v>2581.2199999999998</v>
      </c>
      <c r="V45" s="253">
        <f t="shared" si="85"/>
        <v>0</v>
      </c>
      <c r="W45" s="253">
        <f t="shared" si="85"/>
        <v>9178</v>
      </c>
      <c r="X45" s="253">
        <f>SUM(X9:X13)</f>
        <v>5201.4799999999996</v>
      </c>
      <c r="Y45" s="254">
        <f t="shared" si="85"/>
        <v>179519.18999999994</v>
      </c>
      <c r="Z45" s="254">
        <f>SUM(Z9:Z13)</f>
        <v>174317.7099999999</v>
      </c>
      <c r="AA45" s="254">
        <f t="shared" si="85"/>
        <v>174317.7099999999</v>
      </c>
      <c r="AB45" s="234"/>
      <c r="AD45" s="256"/>
      <c r="AE45" s="256"/>
      <c r="AF45" s="256"/>
    </row>
    <row r="47" spans="1:32" s="255" customFormat="1">
      <c r="A47" s="251" t="s">
        <v>3197</v>
      </c>
      <c r="B47" s="251"/>
      <c r="C47" s="252"/>
      <c r="D47" s="253">
        <f>SUM(D14:D19)</f>
        <v>186752.18000000005</v>
      </c>
      <c r="E47" s="250">
        <f>SUM(E14:E19)</f>
        <v>668</v>
      </c>
      <c r="F47" s="250">
        <f t="shared" ref="F47:AA49" si="86">SUM(F14:F19)</f>
        <v>349</v>
      </c>
      <c r="G47" s="250">
        <f t="shared" si="86"/>
        <v>17</v>
      </c>
      <c r="H47" s="253">
        <f t="shared" si="86"/>
        <v>840381</v>
      </c>
      <c r="I47" s="253">
        <f t="shared" si="86"/>
        <v>-39811</v>
      </c>
      <c r="J47" s="253">
        <f t="shared" si="86"/>
        <v>800570</v>
      </c>
      <c r="K47" s="253">
        <f>SUM(K14:K19)</f>
        <v>44335.98</v>
      </c>
      <c r="L47" s="253">
        <f t="shared" si="86"/>
        <v>70551.37000000001</v>
      </c>
      <c r="M47" s="253">
        <f t="shared" si="86"/>
        <v>344245.1</v>
      </c>
      <c r="N47" s="253">
        <f t="shared" si="86"/>
        <v>0</v>
      </c>
      <c r="O47" s="253">
        <f t="shared" si="86"/>
        <v>0</v>
      </c>
      <c r="P47" s="253">
        <f t="shared" si="86"/>
        <v>0</v>
      </c>
      <c r="Q47" s="253">
        <f t="shared" si="86"/>
        <v>179955.07</v>
      </c>
      <c r="R47" s="253">
        <f t="shared" si="86"/>
        <v>18811.680000000004</v>
      </c>
      <c r="S47" s="253">
        <f t="shared" si="86"/>
        <v>225</v>
      </c>
      <c r="T47" s="253">
        <f t="shared" si="86"/>
        <v>29.6</v>
      </c>
      <c r="U47" s="253">
        <f t="shared" si="86"/>
        <v>0</v>
      </c>
      <c r="V47" s="253">
        <f t="shared" si="86"/>
        <v>0</v>
      </c>
      <c r="W47" s="253">
        <f t="shared" si="86"/>
        <v>2754</v>
      </c>
      <c r="X47" s="253">
        <f t="shared" si="86"/>
        <v>3397.7700000000004</v>
      </c>
      <c r="Y47" s="254">
        <f>SUM(Y14:Y19)</f>
        <v>145170.20000000004</v>
      </c>
      <c r="Z47" s="254">
        <f t="shared" si="86"/>
        <v>141772.43000000005</v>
      </c>
      <c r="AA47" s="254">
        <f t="shared" si="86"/>
        <v>141772.43000000005</v>
      </c>
      <c r="AB47" s="234"/>
      <c r="AD47" s="256"/>
      <c r="AE47" s="256"/>
      <c r="AF47" s="256"/>
    </row>
    <row r="49" spans="1:32" s="255" customFormat="1">
      <c r="A49" s="251" t="s">
        <v>4418</v>
      </c>
      <c r="B49" s="251"/>
      <c r="C49" s="252"/>
      <c r="D49" s="253">
        <f>SUM(D20:D24)</f>
        <v>113281.95000000001</v>
      </c>
      <c r="E49" s="250">
        <f>SUM(E20:E24)</f>
        <v>478</v>
      </c>
      <c r="F49" s="250">
        <f>SUM(F20:F24)</f>
        <v>258</v>
      </c>
      <c r="G49" s="250">
        <f>SUM(G20:G24)</f>
        <v>13</v>
      </c>
      <c r="H49" s="253">
        <f>SUM(H20:H24)</f>
        <v>693821</v>
      </c>
      <c r="I49" s="253">
        <f>SUM(I20:I24)</f>
        <v>-34333</v>
      </c>
      <c r="J49" s="253">
        <f>SUM(J20:J24)</f>
        <v>659488</v>
      </c>
      <c r="K49" s="253">
        <f>SUM(K20:K24)</f>
        <v>31844.190000000002</v>
      </c>
      <c r="L49" s="253">
        <f>SUM(L20:L24)</f>
        <v>59788.54</v>
      </c>
      <c r="M49" s="253">
        <f>SUM(M20:M24)</f>
        <v>305621.49</v>
      </c>
      <c r="N49" s="253">
        <f>SUM(N20:N24)</f>
        <v>0</v>
      </c>
      <c r="O49" s="253">
        <f>SUM(O20:O24)</f>
        <v>0</v>
      </c>
      <c r="P49" s="253">
        <f>SUM(P20:P24)</f>
        <v>0</v>
      </c>
      <c r="Q49" s="253">
        <f>SUM(Q20:Q24)</f>
        <v>168666.33000000002</v>
      </c>
      <c r="R49" s="253">
        <f>SUM(R20:R24)</f>
        <v>11864.690000000002</v>
      </c>
      <c r="S49" s="253">
        <f>SUM(S20:S24)</f>
        <v>265</v>
      </c>
      <c r="T49" s="253">
        <f>SUM(T20:T24)</f>
        <v>0</v>
      </c>
      <c r="U49" s="253">
        <f>SUM(U20:U24)</f>
        <v>0</v>
      </c>
      <c r="V49" s="253">
        <f>SUM(V20:V24)</f>
        <v>0</v>
      </c>
      <c r="W49" s="253">
        <f>SUM(W20:W24)</f>
        <v>3891</v>
      </c>
      <c r="X49" s="253">
        <f>SUM(X20:X24)</f>
        <v>2595.71</v>
      </c>
      <c r="Y49" s="254">
        <f>SUM(Y20:Y24)</f>
        <v>85328.760000000009</v>
      </c>
      <c r="Z49" s="254">
        <f>SUM(Z20:Z24)</f>
        <v>82733.05</v>
      </c>
      <c r="AA49" s="254">
        <f>SUM(AA20:AA24)</f>
        <v>86718.86</v>
      </c>
      <c r="AB49" s="234"/>
      <c r="AD49" s="256"/>
      <c r="AE49" s="256"/>
      <c r="AF49" s="256"/>
    </row>
  </sheetData>
  <mergeCells count="34">
    <mergeCell ref="AA20:AA31"/>
    <mergeCell ref="A14:A19"/>
    <mergeCell ref="AA14:AA19"/>
    <mergeCell ref="AA9:AA13"/>
    <mergeCell ref="A9:A13"/>
    <mergeCell ref="A20:A24"/>
    <mergeCell ref="A25:A29"/>
    <mergeCell ref="Q1:Q2"/>
    <mergeCell ref="A4:A8"/>
    <mergeCell ref="AA4:AA8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</mergeCells>
  <conditionalFormatting sqref="J2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32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32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32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6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6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9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6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6">
    <cfRule type="dataBar" priority="9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6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6"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6">
    <cfRule type="dataBar" priority="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6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6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6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6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6"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6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6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6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6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6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6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6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6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6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4"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4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8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4">
    <cfRule type="dataBar" priority="8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4"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4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4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4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4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4">
    <cfRule type="dataBar" priority="8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4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4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4">
    <cfRule type="dataBar" priority="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4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4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4">
    <cfRule type="dataBar" priority="8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4">
    <cfRule type="dataBar" priority="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4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4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4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4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4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5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5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8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5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5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5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5"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5"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5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5">
    <cfRule type="dataBar" priority="8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5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5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5">
    <cfRule type="dataBar" priority="8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5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5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5">
    <cfRule type="dataBar" priority="8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5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5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5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5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5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5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7"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7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7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7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7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7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7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7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7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7">
    <cfRule type="dataBar" priority="7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7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7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7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7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7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7">
    <cfRule type="dataBar" priority="7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7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7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7">
    <cfRule type="dataBar" priority="7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7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7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7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8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7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8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7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8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8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8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8">
    <cfRule type="dataBar" priority="7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8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8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8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8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8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8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8"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8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8">
    <cfRule type="dataBar" priority="7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8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8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8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8">
    <cfRule type="dataBar" priority="7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8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8"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4:AC12 AC20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4:AD12 AD20">
    <cfRule type="dataBar" priority="9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4:AE12 AE20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9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9">
    <cfRule type="dataBar" priority="6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6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9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9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9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9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9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9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9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9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9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9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9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9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9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9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9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9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9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9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9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AF8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10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10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5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10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10">
    <cfRule type="dataBar" priority="5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10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10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10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10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10">
    <cfRule type="dataBar" priority="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10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10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10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10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10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10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10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10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10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10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10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10"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1"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1">
    <cfRule type="dataBar" priority="5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5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1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1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1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1"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1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1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1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1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1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1"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1">
    <cfRule type="dataBar" priority="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1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1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1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1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1">
    <cfRule type="dataBar" priority="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1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1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1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2"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2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4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2"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2">
    <cfRule type="dataBar" priority="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2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2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2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2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2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2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2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2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2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2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2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2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2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2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2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2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2">
    <cfRule type="dataBar" priority="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3"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3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3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3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3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3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3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3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3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3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3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3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3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3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3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3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3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3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3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3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3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3"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4"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4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3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4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4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4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4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4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4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4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4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4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4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4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4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4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4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4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4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4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4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4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3:AC14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3:AD14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3:AE14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5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5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3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5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5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5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5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5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5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5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5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5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5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5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5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5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5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5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5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5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5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5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6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6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2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6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6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6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6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6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6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6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6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6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6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6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6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6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6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6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6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6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6"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6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7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7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2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7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7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7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7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7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7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7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7">
    <cfRule type="dataBar" priority="2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7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7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7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7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7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7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7">
    <cfRule type="dataBar" priority="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7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7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7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7">
    <cfRule type="dataBar" priority="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8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8"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2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8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8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8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8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8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8">
    <cfRule type="dataBar" priority="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8"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8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8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8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8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8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8"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8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8"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8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8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8"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conditionalFormatting sqref="L31 L19"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{13AB26A3-8424-4D40-AD97-52E1708CA1C9}</x14:id>
        </ext>
      </extLst>
    </cfRule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{FDA1E785-1A3E-41C9-AA59-69E5F586D3F9}</x14:id>
        </ext>
      </extLst>
    </cfRule>
  </conditionalFormatting>
  <conditionalFormatting sqref="M31 M19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{8C04CA30-8DA0-4D66-894B-B621CDDA3235}</x14:id>
        </ext>
      </extLst>
    </cfRule>
    <cfRule type="dataBar" priority="2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{7683D026-574E-4DEC-87B3-7E353937A16D}</x14:id>
        </ext>
      </extLst>
    </cfRule>
  </conditionalFormatting>
  <conditionalFormatting sqref="L19 L31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{CF18A856-F4E2-4FB9-86F6-5641820E0CE3}</x14:id>
        </ext>
      </extLst>
    </cfRule>
  </conditionalFormatting>
  <conditionalFormatting sqref="M19 M31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{553A8465-75A4-4B9C-9058-1E454BF4F260}</x14:id>
        </ext>
      </extLst>
    </cfRule>
  </conditionalFormatting>
  <conditionalFormatting sqref="L31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{538C7F8B-7A8F-4A5C-A6E2-11C1FD6466BF}</x14:id>
        </ext>
      </extLst>
    </cfRule>
  </conditionalFormatting>
  <conditionalFormatting sqref="M31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{3DC0EC87-9802-4A79-8004-350C905769E1}</x14:id>
        </ext>
      </extLst>
    </cfRule>
  </conditionalFormatting>
  <conditionalFormatting sqref="L31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{A4A3325E-A78D-4F49-80FD-DC38F35F1769}</x14:id>
        </ext>
      </extLst>
    </cfRule>
  </conditionalFormatting>
  <conditionalFormatting sqref="M31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{C2282F3A-4162-4438-94BD-80B3DCAAB4EF}</x14:id>
        </ext>
      </extLst>
    </cfRule>
  </conditionalFormatting>
  <conditionalFormatting sqref="L31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{EE8D3996-09C2-448E-B21B-FEBB7CFD8147}</x14:id>
        </ext>
      </extLst>
    </cfRule>
  </conditionalFormatting>
  <conditionalFormatting sqref="M31">
    <cfRule type="dataBar" priority="1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{1EDAD37A-4FCB-462E-9A3E-28910291AF3E}</x14:id>
        </ext>
      </extLst>
    </cfRule>
  </conditionalFormatting>
  <conditionalFormatting sqref="L31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{8625E5EE-CC78-4EA7-A42D-BFD4F1F43AFC}</x14:id>
        </ext>
      </extLst>
    </cfRule>
  </conditionalFormatting>
  <conditionalFormatting sqref="M31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{5475D642-EE15-4E11-963D-8F2E292538DB}</x14:id>
        </ext>
      </extLst>
    </cfRule>
  </conditionalFormatting>
  <conditionalFormatting sqref="L31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{6A222E84-DE72-4544-A3FA-821934EAC312}</x14:id>
        </ext>
      </extLst>
    </cfRule>
  </conditionalFormatting>
  <conditionalFormatting sqref="M31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{4E90D26D-6D36-4FB5-A609-CE8DFC44589D}</x14:id>
        </ext>
      </extLst>
    </cfRule>
  </conditionalFormatting>
  <conditionalFormatting sqref="J31 J19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{55EA1067-ED97-4677-9190-B0E271CD0AB3}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{DA06DF97-073B-48DB-9794-5EA9DBA02E45}</x14:id>
        </ext>
      </extLst>
    </cfRule>
  </conditionalFormatting>
  <conditionalFormatting sqref="J19 J31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{3ED1F4F5-92E9-4F7A-9AC1-F30639814303}</x14:id>
        </ext>
      </extLst>
    </cfRule>
  </conditionalFormatting>
  <conditionalFormatting sqref="J31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{13CFFBE5-2C5E-4E1F-B4B9-6E3D7DE4F012}</x14:id>
        </ext>
      </extLst>
    </cfRule>
  </conditionalFormatting>
  <conditionalFormatting sqref="J31">
    <cfRule type="dataBar" priority="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{0DB7D59D-0C95-455B-A4C7-035AD167651A}</x14:id>
        </ext>
      </extLst>
    </cfRule>
  </conditionalFormatting>
  <conditionalFormatting sqref="J31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{404DF44B-180E-473A-8193-5D1CE75449CA}</x14:id>
        </ext>
      </extLst>
    </cfRule>
  </conditionalFormatting>
  <conditionalFormatting sqref="J31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{9A0D1B05-D2DB-44C0-B641-C36B7507016D}</x14:id>
        </ext>
      </extLst>
    </cfRule>
  </conditionalFormatting>
  <conditionalFormatting sqref="J31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{085C3415-6E25-4ECC-8FE0-98AB05C9127C}</x14:id>
        </ext>
      </extLst>
    </cfRule>
  </conditionalFormatting>
  <conditionalFormatting sqref="AC15:AC18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{4385CA1E-A82F-420B-81A0-CA7EDB730974}</x14:id>
        </ext>
      </extLst>
    </cfRule>
  </conditionalFormatting>
  <conditionalFormatting sqref="AD15:AD18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{544A93F0-A629-429D-A826-6361E5FCF532}</x14:id>
        </ext>
      </extLst>
    </cfRule>
  </conditionalFormatting>
  <conditionalFormatting sqref="AE15:AE18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{F1C056CA-4B73-4F15-8928-A40007589E76}</x14:id>
        </ext>
      </extLst>
    </cfRule>
  </conditionalFormatting>
  <conditionalFormatting sqref="L20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{4C96E7A7-EB15-4DEB-81CB-78F6B5B386F8}</x14:id>
        </ext>
      </extLst>
    </cfRule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{2976D56F-00A4-4A49-B08C-36AB703BE7DB}</x14:id>
        </ext>
      </extLst>
    </cfRule>
  </conditionalFormatting>
  <conditionalFormatting sqref="M20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{D27D24A5-FEBD-4700-94E3-48051563D62E}</x14:id>
        </ext>
      </extLst>
    </cfRule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{91F67ADC-7D00-4CEC-8FE8-E7569D045C5A}</x14:id>
        </ext>
      </extLst>
    </cfRule>
  </conditionalFormatting>
  <conditionalFormatting sqref="L20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{E965AE8A-7CDD-4EC6-8CA4-C0E3C4ECD653}</x14:id>
        </ext>
      </extLst>
    </cfRule>
  </conditionalFormatting>
  <conditionalFormatting sqref="M20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{B06E8B4E-74FE-423E-AB2B-C4C9C87CD6F0}</x14:id>
        </ext>
      </extLst>
    </cfRule>
  </conditionalFormatting>
  <conditionalFormatting sqref="L20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{70CF40DA-17D8-431D-9ED5-98731BEEC459}</x14:id>
        </ext>
      </extLst>
    </cfRule>
  </conditionalFormatting>
  <conditionalFormatting sqref="M20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{4AA4829C-CBA5-4DCA-8CE6-5278EB55D575}</x14:id>
        </ext>
      </extLst>
    </cfRule>
  </conditionalFormatting>
  <conditionalFormatting sqref="L20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{509AB742-E610-41A1-BAD7-4D841B9A92E4}</x14:id>
        </ext>
      </extLst>
    </cfRule>
  </conditionalFormatting>
  <conditionalFormatting sqref="M20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{C78A0C4C-FF45-4FD7-98FF-09E4EE9648CE}</x14:id>
        </ext>
      </extLst>
    </cfRule>
  </conditionalFormatting>
  <conditionalFormatting sqref="L20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{59E83862-59E7-49C7-8B00-E2633E90D670}</x14:id>
        </ext>
      </extLst>
    </cfRule>
  </conditionalFormatting>
  <conditionalFormatting sqref="M20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{E142D888-24AC-45B2-A352-61DF19AB7BCB}</x14:id>
        </ext>
      </extLst>
    </cfRule>
  </conditionalFormatting>
  <conditionalFormatting sqref="L20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{9D405503-6288-429C-9052-97C214C6BCF3}</x14:id>
        </ext>
      </extLst>
    </cfRule>
  </conditionalFormatting>
  <conditionalFormatting sqref="M20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{CD6D5F82-D55A-4575-B460-C02F60B24A7F}</x14:id>
        </ext>
      </extLst>
    </cfRule>
  </conditionalFormatting>
  <conditionalFormatting sqref="L20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{A6BD22AA-3609-41D5-8B5F-338070373613}</x14:id>
        </ext>
      </extLst>
    </cfRule>
  </conditionalFormatting>
  <conditionalFormatting sqref="M20"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{580A9B2B-5B1C-4B02-84A8-680FB5673C82}</x14:id>
        </ext>
      </extLst>
    </cfRule>
  </conditionalFormatting>
  <conditionalFormatting sqref="J20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{C292D27F-F4DF-49CA-AFBB-8834188CDA8C}</x14:id>
        </ext>
      </extLst>
    </cfRule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{544FA04E-5BDE-4B40-BF64-B32B0572B198}</x14:id>
        </ext>
      </extLst>
    </cfRule>
  </conditionalFormatting>
  <conditionalFormatting sqref="J20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{68C5DFEB-E770-4E7E-AEA4-425A07989552}</x14:id>
        </ext>
      </extLst>
    </cfRule>
  </conditionalFormatting>
  <conditionalFormatting sqref="J20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{25399E3E-BAD6-4EDB-9C6A-8FF8A036A7DC}</x14:id>
        </ext>
      </extLst>
    </cfRule>
  </conditionalFormatting>
  <conditionalFormatting sqref="J20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{9F29F027-E782-4ADB-8815-16D7F6851F9F}</x14:id>
        </ext>
      </extLst>
    </cfRule>
  </conditionalFormatting>
  <conditionalFormatting sqref="J20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{E8A1C022-D0F4-48E5-BC11-52513C246149}</x14:id>
        </ext>
      </extLst>
    </cfRule>
  </conditionalFormatting>
  <conditionalFormatting sqref="J20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{8FB4A98A-0C87-4A83-A09C-BB5E0C0FC4E0}</x14:id>
        </ext>
      </extLst>
    </cfRule>
  </conditionalFormatting>
  <conditionalFormatting sqref="J20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{72D34743-1624-4EB5-AC2B-7D7693A691E3}</x14:id>
        </ext>
      </extLst>
    </cfRule>
  </conditionalFormatting>
  <conditionalFormatting sqref="AC19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{24567478-FD06-4DCC-84E0-8F6662771189}</x14:id>
        </ext>
      </extLst>
    </cfRule>
  </conditionalFormatting>
  <conditionalFormatting sqref="AD19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{DAA58381-EC27-4E7E-89AC-98EAF27EA4E9}</x14:id>
        </ext>
      </extLst>
    </cfRule>
  </conditionalFormatting>
  <conditionalFormatting sqref="AE19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{CC986835-BA7F-4E1A-B34E-86D17D113367}</x14:id>
        </ext>
      </extLst>
    </cfRule>
  </conditionalFormatting>
  <conditionalFormatting sqref="L21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{8665ACFF-FD8E-47A4-9602-02ABAF0FF409}</x14:id>
        </ext>
      </extLst>
    </cfRule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{1C82EABB-B177-4DB6-B294-A0EC42279280}</x14:id>
        </ext>
      </extLst>
    </cfRule>
  </conditionalFormatting>
  <conditionalFormatting sqref="M21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{23484536-477B-4748-B0C8-82E1C7A8C9BD}</x14:id>
        </ext>
      </extLst>
    </cfRule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{00C69F39-F670-434A-9051-FF5947E939A0}</x14:id>
        </ext>
      </extLst>
    </cfRule>
  </conditionalFormatting>
  <conditionalFormatting sqref="L21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{1DA823A2-A42E-46FA-B735-651F89B99B2A}</x14:id>
        </ext>
      </extLst>
    </cfRule>
  </conditionalFormatting>
  <conditionalFormatting sqref="M21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{8F9317B3-3C55-44A2-AF76-9A257A397E04}</x14:id>
        </ext>
      </extLst>
    </cfRule>
  </conditionalFormatting>
  <conditionalFormatting sqref="L21"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{E2243590-033D-4148-BAD2-5082AE60E68D}</x14:id>
        </ext>
      </extLst>
    </cfRule>
  </conditionalFormatting>
  <conditionalFormatting sqref="M21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{FA4A3C0E-6293-4D3F-A66E-173D9D4EA3FE}</x14:id>
        </ext>
      </extLst>
    </cfRule>
  </conditionalFormatting>
  <conditionalFormatting sqref="L21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{4E5E4B8F-CE54-47C9-ACA2-775519BE8907}</x14:id>
        </ext>
      </extLst>
    </cfRule>
  </conditionalFormatting>
  <conditionalFormatting sqref="M21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{98CB0942-9901-4771-9E1C-31DE76B329E9}</x14:id>
        </ext>
      </extLst>
    </cfRule>
  </conditionalFormatting>
  <conditionalFormatting sqref="L21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{7D4FE8D0-2A62-4722-8DD2-6A47BED11B16}</x14:id>
        </ext>
      </extLst>
    </cfRule>
  </conditionalFormatting>
  <conditionalFormatting sqref="M21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{84B4D1A5-A2CA-4E1D-B412-8AEF40CB4C1E}</x14:id>
        </ext>
      </extLst>
    </cfRule>
  </conditionalFormatting>
  <conditionalFormatting sqref="L21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{4E47E73E-EB66-41A6-A1A5-ACC8837F77DE}</x14:id>
        </ext>
      </extLst>
    </cfRule>
  </conditionalFormatting>
  <conditionalFormatting sqref="M21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{3EC6F62A-6A04-41D4-BB4E-EFF7CB150535}</x14:id>
        </ext>
      </extLst>
    </cfRule>
  </conditionalFormatting>
  <conditionalFormatting sqref="L21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{DE35D73F-713B-446B-BF54-0834358128B0}</x14:id>
        </ext>
      </extLst>
    </cfRule>
  </conditionalFormatting>
  <conditionalFormatting sqref="M21"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{80B3FB90-2235-452A-91C3-E38D62BC89F5}</x14:id>
        </ext>
      </extLst>
    </cfRule>
  </conditionalFormatting>
  <conditionalFormatting sqref="J21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{EB7AF60D-AFC0-4511-91AB-5257A0A7E2B3}</x14:id>
        </ext>
      </extLst>
    </cfRule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{FD8A3AED-0484-4907-A4F0-CD92B09A829F}</x14:id>
        </ext>
      </extLst>
    </cfRule>
  </conditionalFormatting>
  <conditionalFormatting sqref="J21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{227280FB-FC29-447A-81BC-506F6181ABEE}</x14:id>
        </ext>
      </extLst>
    </cfRule>
  </conditionalFormatting>
  <conditionalFormatting sqref="J21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{C882E4D2-2AA5-4F4B-9B99-942432EB40C0}</x14:id>
        </ext>
      </extLst>
    </cfRule>
  </conditionalFormatting>
  <conditionalFormatting sqref="J21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{1F70A940-8322-42CB-BF15-4E220965B50C}</x14:id>
        </ext>
      </extLst>
    </cfRule>
  </conditionalFormatting>
  <conditionalFormatting sqref="J21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{CD3360B3-41D5-4EDA-80AF-F2B20E589C46}</x14:id>
        </ext>
      </extLst>
    </cfRule>
  </conditionalFormatting>
  <conditionalFormatting sqref="J21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{AC052CEE-CFF5-4472-990B-2DF4991C09E7}</x14:id>
        </ext>
      </extLst>
    </cfRule>
  </conditionalFormatting>
  <conditionalFormatting sqref="J2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{BEFBE721-1418-4226-AAAA-89CC0BDBB415}</x14:id>
        </ext>
      </extLst>
    </cfRule>
  </conditionalFormatting>
  <conditionalFormatting sqref="AC21:AC23 AC26:AC31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{16650232-ACF0-4A67-B673-FC3D88FBBAC5}</x14:id>
        </ext>
      </extLst>
    </cfRule>
  </conditionalFormatting>
  <conditionalFormatting sqref="AD21:AD23 AD26:AD3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{74F6E165-377D-43A3-AC8D-A5120ADCF6EA}</x14:id>
        </ext>
      </extLst>
    </cfRule>
  </conditionalFormatting>
  <conditionalFormatting sqref="AE21:AE23 AE26:AE31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{58649ECB-17F0-43DA-A6A1-69A09CE397EB}</x14:id>
        </ext>
      </extLst>
    </cfRule>
  </conditionalFormatting>
  <conditionalFormatting sqref="L3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{434FA165-CB96-4529-A042-7928F07C06B4}</x14:id>
        </ext>
      </extLst>
    </cfRule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{161889B9-1227-472B-B91A-ABA8F9344D52}</x14:id>
        </ext>
      </extLst>
    </cfRule>
  </conditionalFormatting>
  <conditionalFormatting sqref="M3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{76370E51-CFE0-4EC8-8DEA-654B4FB539E5}</x14:id>
        </ext>
      </extLst>
    </cfRule>
    <cfRule type="dataBar" priority="1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{C4C239C1-11A4-4B86-86E9-0C973F514586}</x14:id>
        </ext>
      </extLst>
    </cfRule>
  </conditionalFormatting>
  <conditionalFormatting sqref="L3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{3E1A5CA2-A510-472E-9730-1F92A68D8A0A}</x14:id>
        </ext>
      </extLst>
    </cfRule>
  </conditionalFormatting>
  <conditionalFormatting sqref="M3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{B6F60130-4BCB-4FE2-9441-8CF065D8BE46}</x14:id>
        </ext>
      </extLst>
    </cfRule>
  </conditionalFormatting>
  <conditionalFormatting sqref="J3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{0BFAEEEE-2E8E-49AC-8A79-3149B092C916}</x14:id>
        </ext>
      </extLst>
    </cfRule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{E3C23E89-D067-4A74-9545-1D900F7D2950}</x14:id>
        </ext>
      </extLst>
    </cfRule>
  </conditionalFormatting>
  <conditionalFormatting sqref="J3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{85D0F452-3531-400B-9C31-A6F44EB2088C}</x14:id>
        </ext>
      </extLst>
    </cfRule>
  </conditionalFormatting>
  <conditionalFormatting sqref="J3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{836A8644-01A1-4A0A-B171-603E6A935592}</x14:id>
        </ext>
      </extLst>
    </cfRule>
  </conditionalFormatting>
  <conditionalFormatting sqref="L3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{6E2E85FC-5FA4-4A1C-9F2D-0FCA3027EB95}</x14:id>
        </ext>
      </extLst>
    </cfRule>
  </conditionalFormatting>
  <conditionalFormatting sqref="M3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{459C340F-577D-46BE-83D0-AC36F900E5E8}</x14:id>
        </ext>
      </extLst>
    </cfRule>
  </conditionalFormatting>
  <conditionalFormatting sqref="L3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{EBDAF019-B4F9-44E5-99BA-C453EEAB7973}</x14:id>
        </ext>
      </extLst>
    </cfRule>
  </conditionalFormatting>
  <conditionalFormatting sqref="M3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{6638CA94-8273-4842-8A34-E7D927B4B2D3}</x14:id>
        </ext>
      </extLst>
    </cfRule>
  </conditionalFormatting>
  <conditionalFormatting sqref="J3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{CF0056E6-DCBB-4C0E-9836-2B9AE0FE8F60}</x14:id>
        </ext>
      </extLst>
    </cfRule>
  </conditionalFormatting>
  <conditionalFormatting sqref="J3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{0C9560F0-CBE2-4F9A-A332-DB8C34A23B7A}</x14:id>
        </ext>
      </extLst>
    </cfRule>
  </conditionalFormatting>
  <conditionalFormatting sqref="L3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{32DD41CB-5704-4316-A9B5-54E5E8AF3743}</x14:id>
        </ext>
      </extLst>
    </cfRule>
  </conditionalFormatting>
  <conditionalFormatting sqref="M3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{4D7D9B93-0C5D-460E-80DB-D4FF3936D473}</x14:id>
        </ext>
      </extLst>
    </cfRule>
  </conditionalFormatting>
  <conditionalFormatting sqref="J3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{0B358537-8926-4954-8881-224FF54001DE}</x14:id>
        </ext>
      </extLst>
    </cfRule>
  </conditionalFormatting>
  <conditionalFormatting sqref="L3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{59D00E1C-DFC7-4771-9DB6-006B5712FDD5}</x14:id>
        </ext>
      </extLst>
    </cfRule>
  </conditionalFormatting>
  <conditionalFormatting sqref="M3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{79C25D1C-EA13-4DCE-B9A8-685597FC5D7A}</x14:id>
        </ext>
      </extLst>
    </cfRule>
  </conditionalFormatting>
  <conditionalFormatting sqref="L3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{1ABD051C-4207-4579-A666-6924FE40E459}</x14:id>
        </ext>
      </extLst>
    </cfRule>
  </conditionalFormatting>
  <conditionalFormatting sqref="M3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{AF41C916-A2AA-401B-AE41-EB37DD78B5D2}</x14:id>
        </ext>
      </extLst>
    </cfRule>
  </conditionalFormatting>
  <conditionalFormatting sqref="J3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{7A488396-6B96-4E76-886A-3922A4AA1FDD}</x14:id>
        </ext>
      </extLst>
    </cfRule>
  </conditionalFormatting>
  <conditionalFormatting sqref="L22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{1A24C4AC-1FDB-46C6-9EFF-A258D2096169}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{1227E24E-41F5-4834-8974-CDDF51BC3E0E}</x14:id>
        </ext>
      </extLst>
    </cfRule>
  </conditionalFormatting>
  <conditionalFormatting sqref="M22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{724EE54B-AE4C-492E-A475-5F36DE6EC52B}</x14:id>
        </ext>
      </extLst>
    </cfRule>
    <cfRule type="dataBar" priority="1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{3BF14096-0240-4A0A-A962-5C57D0CD06FA}</x14:id>
        </ext>
      </extLst>
    </cfRule>
  </conditionalFormatting>
  <conditionalFormatting sqref="L22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{C5D33118-E617-4265-BF40-BB752BEB46D7}</x14:id>
        </ext>
      </extLst>
    </cfRule>
  </conditionalFormatting>
  <conditionalFormatting sqref="M22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{CB0428D4-3307-4A15-A427-F42EFE049375}</x14:id>
        </ext>
      </extLst>
    </cfRule>
  </conditionalFormatting>
  <conditionalFormatting sqref="L22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{54439EDC-EDFF-410A-B58A-0ECFC62AD07F}</x14:id>
        </ext>
      </extLst>
    </cfRule>
  </conditionalFormatting>
  <conditionalFormatting sqref="M22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{4A5D2F0F-FC93-4A6C-913A-0B888B57CF0D}</x14:id>
        </ext>
      </extLst>
    </cfRule>
  </conditionalFormatting>
  <conditionalFormatting sqref="L22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{509056BC-1876-400C-9A1E-78DF8379E378}</x14:id>
        </ext>
      </extLst>
    </cfRule>
  </conditionalFormatting>
  <conditionalFormatting sqref="M22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{3666AB5C-6890-4798-8BBF-9F01BA23D9FE}</x14:id>
        </ext>
      </extLst>
    </cfRule>
  </conditionalFormatting>
  <conditionalFormatting sqref="L22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{47C71472-54A0-4A63-BDF4-F63753952F68}</x14:id>
        </ext>
      </extLst>
    </cfRule>
  </conditionalFormatting>
  <conditionalFormatting sqref="M22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{65A33488-B738-48B1-9F52-52ACC6299CAE}</x14:id>
        </ext>
      </extLst>
    </cfRule>
  </conditionalFormatting>
  <conditionalFormatting sqref="L22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{B27A93AC-DC25-4A53-B3BA-A52DA637452F}</x14:id>
        </ext>
      </extLst>
    </cfRule>
  </conditionalFormatting>
  <conditionalFormatting sqref="M22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{7C4D7F54-9895-41B9-A69C-0E1A726ABD49}</x14:id>
        </ext>
      </extLst>
    </cfRule>
  </conditionalFormatting>
  <conditionalFormatting sqref="L22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{738D69BF-550F-4F97-AE36-2B0620D07731}</x14:id>
        </ext>
      </extLst>
    </cfRule>
  </conditionalFormatting>
  <conditionalFormatting sqref="M22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{F9F7EECB-E43C-4334-A7D8-DDD4CDF2B1DE}</x14:id>
        </ext>
      </extLst>
    </cfRule>
  </conditionalFormatting>
  <conditionalFormatting sqref="J22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{62468B5F-71AF-4E70-AF54-1FCA066CD1E4}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{894ECE61-ED36-4B4C-A84A-A2841D9CB333}</x14:id>
        </ext>
      </extLst>
    </cfRule>
  </conditionalFormatting>
  <conditionalFormatting sqref="J22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{8C2B2427-69F1-43B4-B890-20EEE9438322}</x14:id>
        </ext>
      </extLst>
    </cfRule>
  </conditionalFormatting>
  <conditionalFormatting sqref="J22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{A540F28C-AD22-4DC0-9C05-79327FAC5E5E}</x14:id>
        </ext>
      </extLst>
    </cfRule>
  </conditionalFormatting>
  <conditionalFormatting sqref="J22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{E1A94B52-B67E-4CDE-A31F-0245A76F8E54}</x14:id>
        </ext>
      </extLst>
    </cfRule>
  </conditionalFormatting>
  <conditionalFormatting sqref="J22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{3D72163E-04D5-4D1C-B003-DCD1D8C36C78}</x14:id>
        </ext>
      </extLst>
    </cfRule>
  </conditionalFormatting>
  <conditionalFormatting sqref="J22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{D9D65C8B-3B93-445F-B92C-24C1BD7238AB}</x14:id>
        </ext>
      </extLst>
    </cfRule>
  </conditionalFormatting>
  <conditionalFormatting sqref="J22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{4EF1CA29-08A7-49F3-ACAF-E501156AE365}</x14:id>
        </ext>
      </extLst>
    </cfRule>
  </conditionalFormatting>
  <conditionalFormatting sqref="L26:L30 L2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{90B336AC-5E40-4683-95AD-A34B87063D56}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{6DEE3727-2908-4421-B681-64EB98829934}</x14:id>
        </ext>
      </extLst>
    </cfRule>
  </conditionalFormatting>
  <conditionalFormatting sqref="M26:M30 M23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{F12CC74F-0119-4B3F-9EF1-BAB945FA5232}</x14:id>
        </ext>
      </extLst>
    </cfRule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{E50BEFA0-063C-45F9-A566-A62CF99070CF}</x14:id>
        </ext>
      </extLst>
    </cfRule>
  </conditionalFormatting>
  <conditionalFormatting sqref="L26:L30 L2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{556D637A-4F26-4D87-A40F-1F9D9EE4EC7A}</x14:id>
        </ext>
      </extLst>
    </cfRule>
  </conditionalFormatting>
  <conditionalFormatting sqref="M26:M30 M23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{ADA01C31-F6A3-46D8-87C1-D080411C1C7B}</x14:id>
        </ext>
      </extLst>
    </cfRule>
  </conditionalFormatting>
  <conditionalFormatting sqref="L26:L30 L23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{F6F013B6-4E6E-4D8E-86FC-CB582909BA57}</x14:id>
        </ext>
      </extLst>
    </cfRule>
  </conditionalFormatting>
  <conditionalFormatting sqref="M26:M30 M23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{E706A8EE-710D-46CF-A0FD-7EF9F7AA1C04}</x14:id>
        </ext>
      </extLst>
    </cfRule>
  </conditionalFormatting>
  <conditionalFormatting sqref="L26:L30 L23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{F31B2199-4E8A-4EB4-9B39-7F461633DA81}</x14:id>
        </ext>
      </extLst>
    </cfRule>
  </conditionalFormatting>
  <conditionalFormatting sqref="M26:M30 M23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{8199FCD4-F2D4-42F8-83B5-0C695EEA2160}</x14:id>
        </ext>
      </extLst>
    </cfRule>
  </conditionalFormatting>
  <conditionalFormatting sqref="L26:L30 L23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{8051EB1A-7E5D-465A-8B50-8A9EB0A9CDA9}</x14:id>
        </ext>
      </extLst>
    </cfRule>
  </conditionalFormatting>
  <conditionalFormatting sqref="M26:M30 M23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{52163808-FDAE-4D63-9846-0999383A2D0B}</x14:id>
        </ext>
      </extLst>
    </cfRule>
  </conditionalFormatting>
  <conditionalFormatting sqref="L26:L30 L23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{4A414CF6-FE10-4E27-B36C-0DD4559907C6}</x14:id>
        </ext>
      </extLst>
    </cfRule>
  </conditionalFormatting>
  <conditionalFormatting sqref="M26:M30 M23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{32A1DCA8-705D-47F9-91FD-3B1C096EF07A}</x14:id>
        </ext>
      </extLst>
    </cfRule>
  </conditionalFormatting>
  <conditionalFormatting sqref="L26:L30 L23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{F4F967B1-22D9-4BDD-8066-D0F374D3F46E}</x14:id>
        </ext>
      </extLst>
    </cfRule>
  </conditionalFormatting>
  <conditionalFormatting sqref="M26:M30 M23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{DB99E2B6-A473-48E4-B552-B6C81FE100BB}</x14:id>
        </ext>
      </extLst>
    </cfRule>
  </conditionalFormatting>
  <conditionalFormatting sqref="J26:J30 J23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{F3C28E9A-8999-4163-98BB-010AC45C9E24}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{976DA6A1-0097-403A-9DE2-1D5522C8EBD6}</x14:id>
        </ext>
      </extLst>
    </cfRule>
  </conditionalFormatting>
  <conditionalFormatting sqref="J26:J30 J23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{8CC6C9CD-ED2E-4375-B845-F6A868C0EC43}</x14:id>
        </ext>
      </extLst>
    </cfRule>
  </conditionalFormatting>
  <conditionalFormatting sqref="J26:J30 J23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{B1B9BDEB-5983-42C4-B1B8-C308BE524CF0}</x14:id>
        </ext>
      </extLst>
    </cfRule>
  </conditionalFormatting>
  <conditionalFormatting sqref="J26:J30 J23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{B8432FED-53A2-45F6-8CFD-EE7C54B2E8A0}</x14:id>
        </ext>
      </extLst>
    </cfRule>
  </conditionalFormatting>
  <conditionalFormatting sqref="J26:J30 J23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{F0749B06-3CED-41BA-8943-F0D8C2E77C11}</x14:id>
        </ext>
      </extLst>
    </cfRule>
  </conditionalFormatting>
  <conditionalFormatting sqref="J26:J30 J23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{258E281C-5DF0-4CB7-8CA5-FD8B641398DC}</x14:id>
        </ext>
      </extLst>
    </cfRule>
  </conditionalFormatting>
  <conditionalFormatting sqref="J26:J30 J23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{E8D8AE29-3B02-44CA-B2BF-7314F694BE07}</x14:id>
        </ext>
      </extLst>
    </cfRule>
  </conditionalFormatting>
  <conditionalFormatting sqref="L2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{D6F751CE-00D7-4E6D-93BE-217F1E5BDC0B}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{EBA106F5-FAFD-4996-BE40-99BF1F7F0966}</x14:id>
        </ext>
      </extLst>
    </cfRule>
  </conditionalFormatting>
  <conditionalFormatting sqref="M24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{4363CF3E-11F3-400E-A0AC-B98757D98A8F}</x14:id>
        </ext>
      </extLst>
    </cfRule>
    <cfRule type="dataBar" priority="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{A42A11C9-F4CE-4E07-B3A4-0406B459A877}</x14:id>
        </ext>
      </extLst>
    </cfRule>
  </conditionalFormatting>
  <conditionalFormatting sqref="L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{4B319DA7-DD07-4330-8D2F-89FDE482956C}</x14:id>
        </ext>
      </extLst>
    </cfRule>
  </conditionalFormatting>
  <conditionalFormatting sqref="M24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{3D92BFB3-10AD-401F-97C6-6C4DC2714EAB}</x14:id>
        </ext>
      </extLst>
    </cfRule>
  </conditionalFormatting>
  <conditionalFormatting sqref="L24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{D33418AB-75E5-4912-9E43-F29D3959FFA0}</x14:id>
        </ext>
      </extLst>
    </cfRule>
  </conditionalFormatting>
  <conditionalFormatting sqref="M24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{E6358B44-461B-4396-A0B9-3264739751D0}</x14:id>
        </ext>
      </extLst>
    </cfRule>
  </conditionalFormatting>
  <conditionalFormatting sqref="L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{4FA826E0-0F9D-421B-AFFD-8BBAA52D1C7E}</x14:id>
        </ext>
      </extLst>
    </cfRule>
  </conditionalFormatting>
  <conditionalFormatting sqref="M24"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{AC11137E-A35D-4AED-9921-79D730FD1F86}</x14:id>
        </ext>
      </extLst>
    </cfRule>
  </conditionalFormatting>
  <conditionalFormatting sqref="L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{EAA4A925-3601-411E-9E6F-B2D64F82A59A}</x14:id>
        </ext>
      </extLst>
    </cfRule>
  </conditionalFormatting>
  <conditionalFormatting sqref="M24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{4FE7956E-A838-433E-9586-17CD27C8C1B6}</x14:id>
        </ext>
      </extLst>
    </cfRule>
  </conditionalFormatting>
  <conditionalFormatting sqref="L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{828185A1-231E-4BBD-B631-AE86477E7EDA}</x14:id>
        </ext>
      </extLst>
    </cfRule>
  </conditionalFormatting>
  <conditionalFormatting sqref="M24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{0582498E-3495-418C-907D-085C39AC3429}</x14:id>
        </ext>
      </extLst>
    </cfRule>
  </conditionalFormatting>
  <conditionalFormatting sqref="L24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{E014B26B-46EC-4772-8369-9C9700207497}</x14:id>
        </ext>
      </extLst>
    </cfRule>
  </conditionalFormatting>
  <conditionalFormatting sqref="M24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{D444396F-64FC-41F0-A2B3-7D05A17A1730}</x14:id>
        </ext>
      </extLst>
    </cfRule>
  </conditionalFormatting>
  <conditionalFormatting sqref="J2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{65F5B28D-1B15-4DD9-9583-4EE505D1D341}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{1813B641-2991-46D1-9ED8-79657743F2FC}</x14:id>
        </ext>
      </extLst>
    </cfRule>
  </conditionalFormatting>
  <conditionalFormatting sqref="J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{68DBD5AA-F156-4F0D-94A3-24F68D43FB76}</x14:id>
        </ext>
      </extLst>
    </cfRule>
  </conditionalFormatting>
  <conditionalFormatting sqref="J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{4A26F7E1-9E19-466F-8EF8-B2CB16BBA8EA}</x14:id>
        </ext>
      </extLst>
    </cfRule>
  </conditionalFormatting>
  <conditionalFormatting sqref="J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{FDA3BCA6-B922-4A5E-A16C-45E5B5630A19}</x14:id>
        </ext>
      </extLst>
    </cfRule>
  </conditionalFormatting>
  <conditionalFormatting sqref="J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{19EE6EAC-389C-4A85-9080-47FC079846C9}</x14:id>
        </ext>
      </extLst>
    </cfRule>
  </conditionalFormatting>
  <conditionalFormatting sqref="J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{FAB6E8FC-F836-48A3-BE46-31BA5EC9CB1D}</x14:id>
        </ext>
      </extLst>
    </cfRule>
  </conditionalFormatting>
  <conditionalFormatting sqref="J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{E8F2B31B-052F-4523-AED8-5FFBFC9F8CA2}</x14:id>
        </ext>
      </extLst>
    </cfRule>
  </conditionalFormatting>
  <conditionalFormatting sqref="L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{482381EC-81A7-4D6A-BD4E-44D2E6163E77}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{171F63DE-000A-49A5-8F5F-2D6D7CC88FDE}</x14:id>
        </ext>
      </extLst>
    </cfRule>
  </conditionalFormatting>
  <conditionalFormatting sqref="M2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{84A8D828-EBC7-4F2C-8A9E-0E730D1B03F0}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{7884F60F-CEAB-4AE4-8DD4-CAB374623562}</x14:id>
        </ext>
      </extLst>
    </cfRule>
  </conditionalFormatting>
  <conditionalFormatting sqref="L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{6E24C382-F1E1-47E3-8886-0C89C01DD58C}</x14:id>
        </ext>
      </extLst>
    </cfRule>
  </conditionalFormatting>
  <conditionalFormatting sqref="M25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{CCC7DA9C-1E38-4920-A875-C324D36B5913}</x14:id>
        </ext>
      </extLst>
    </cfRule>
  </conditionalFormatting>
  <conditionalFormatting sqref="L2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{4042F1DA-B62D-439E-AB46-4C5BC6699118}</x14:id>
        </ext>
      </extLst>
    </cfRule>
  </conditionalFormatting>
  <conditionalFormatting sqref="M25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{8A166653-9831-4C98-B921-7F293FE3F2E4}</x14:id>
        </ext>
      </extLst>
    </cfRule>
  </conditionalFormatting>
  <conditionalFormatting sqref="L2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{F110EA91-4A79-48DC-97C7-98C8DF909125}</x14:id>
        </ext>
      </extLst>
    </cfRule>
  </conditionalFormatting>
  <conditionalFormatting sqref="M25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{D6F437BF-BE96-45C9-A2FB-8DA58A9C38EF}</x14:id>
        </ext>
      </extLst>
    </cfRule>
  </conditionalFormatting>
  <conditionalFormatting sqref="L2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{3BC85770-5B76-4FA7-B55B-5E40BB60EA51}</x14:id>
        </ext>
      </extLst>
    </cfRule>
  </conditionalFormatting>
  <conditionalFormatting sqref="M25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{9DB5C0E6-5896-42FD-80C6-38E7DDC104D0}</x14:id>
        </ext>
      </extLst>
    </cfRule>
  </conditionalFormatting>
  <conditionalFormatting sqref="L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{17B42E9E-F223-485B-A2D0-43C14E12B771}</x14:id>
        </ext>
      </extLst>
    </cfRule>
  </conditionalFormatting>
  <conditionalFormatting sqref="M2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{51CAD7CA-88CD-4B8D-9E54-FD4989C94428}</x14:id>
        </ext>
      </extLst>
    </cfRule>
  </conditionalFormatting>
  <conditionalFormatting sqref="L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{227E68B2-327C-467A-AFD2-10F9F3AD1C32}</x14:id>
        </ext>
      </extLst>
    </cfRule>
  </conditionalFormatting>
  <conditionalFormatting sqref="M25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{97D2C807-D018-44EA-A5FA-38574C7A6148}</x14:id>
        </ext>
      </extLst>
    </cfRule>
  </conditionalFormatting>
  <conditionalFormatting sqref="J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{4A18D742-5106-4D0F-B94C-A6FA553F5BF9}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{5A6B759C-DF99-4E09-8432-B46B8F945185}</x14:id>
        </ext>
      </extLst>
    </cfRule>
  </conditionalFormatting>
  <conditionalFormatting sqref="J2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{0B210D64-3B09-4F89-B962-0BE5B81F4845}</x14:id>
        </ext>
      </extLst>
    </cfRule>
  </conditionalFormatting>
  <conditionalFormatting sqref="J2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{5DE9211F-6529-4261-9EAB-8D62C7C8FFC5}</x14:id>
        </ext>
      </extLst>
    </cfRule>
  </conditionalFormatting>
  <conditionalFormatting sqref="J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{8DDF6EEF-72F4-44F9-98BB-FBD85AEB3444}</x14:id>
        </ext>
      </extLst>
    </cfRule>
  </conditionalFormatting>
  <conditionalFormatting sqref="J2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{74E5E976-BC5E-4C49-BFE2-807A7FF321E1}</x14:id>
        </ext>
      </extLst>
    </cfRule>
  </conditionalFormatting>
  <conditionalFormatting sqref="J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{15B30755-C92E-4205-8382-2396A208B5A0}</x14:id>
        </ext>
      </extLst>
    </cfRule>
  </conditionalFormatting>
  <conditionalFormatting sqref="J2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{2E26299E-E3F1-41E8-9043-FD38E5C3AF7C}</x14:id>
        </ext>
      </extLst>
    </cfRule>
  </conditionalFormatting>
  <conditionalFormatting sqref="AC2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{B2F8365B-B1DD-404C-9B49-F844F2B00107}</x14:id>
        </ext>
      </extLst>
    </cfRule>
  </conditionalFormatting>
  <conditionalFormatting sqref="AD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{15C065EF-7C3D-4F2F-B4FC-F0EDB0083F34}</x14:id>
        </ext>
      </extLst>
    </cfRule>
  </conditionalFormatting>
  <conditionalFormatting sqref="AE2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{ACFCA3CC-16F3-4DBA-A68C-4FF913E7621C}</x14:id>
        </ext>
      </extLst>
    </cfRule>
  </conditionalFormatting>
  <conditionalFormatting sqref="AC2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{361E5355-187E-4A25-9F2B-B2241A8B2573}</x14:id>
        </ext>
      </extLst>
    </cfRule>
  </conditionalFormatting>
  <conditionalFormatting sqref="AD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{F9A8B9F5-AF64-45AC-A262-1602B8489001}</x14:id>
        </ext>
      </extLst>
    </cfRule>
  </conditionalFormatting>
  <conditionalFormatting sqref="AE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{E88BF998-A09B-4D77-9464-4CD21A2E01E2}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AC32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AD32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AE32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AC4:AC12 AC20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AD4:AD12 AD20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AE4:AE12 AE20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AC13:AC14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AD13:AD14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AE13:AE14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13AB26A3-8424-4D40-AD97-52E1708CA1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A1E785-1A3E-41C9-AA59-69E5F586D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 L19</xm:sqref>
        </x14:conditionalFormatting>
        <x14:conditionalFormatting xmlns:xm="http://schemas.microsoft.com/office/excel/2006/main">
          <x14:cfRule type="dataBar" id="{8C04CA30-8DA0-4D66-894B-B621CDDA32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3D026-574E-4DEC-87B3-7E353937A1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M31 M19</xm:sqref>
        </x14:conditionalFormatting>
        <x14:conditionalFormatting xmlns:xm="http://schemas.microsoft.com/office/excel/2006/main">
          <x14:cfRule type="dataBar" id="{CF18A856-F4E2-4FB9-86F6-5641820E0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 L31</xm:sqref>
        </x14:conditionalFormatting>
        <x14:conditionalFormatting xmlns:xm="http://schemas.microsoft.com/office/excel/2006/main">
          <x14:cfRule type="dataBar" id="{553A8465-75A4-4B9C-9058-1E454BF4F2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 M31</xm:sqref>
        </x14:conditionalFormatting>
        <x14:conditionalFormatting xmlns:xm="http://schemas.microsoft.com/office/excel/2006/main">
          <x14:cfRule type="dataBar" id="{538C7F8B-7A8F-4A5C-A6E2-11C1FD646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3DC0EC87-9802-4A79-8004-350C905769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A4A3325E-A78D-4F49-80FD-DC38F35F1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C2282F3A-4162-4438-94BD-80B3DCAA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EE8D3996-09C2-448E-B21B-FEBB7CFD8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1EDAD37A-4FCB-462E-9A3E-28910291A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8625E5EE-CC78-4EA7-A42D-BFD4F1F43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5475D642-EE15-4E11-963D-8F2E292538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6A222E84-DE72-4544-A3FA-821934EAC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E90D26D-6D36-4FB5-A609-CE8DFC445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5EA1067-ED97-4677-9190-B0E271CD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06DF97-073B-48DB-9794-5EA9DBA02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 J19</xm:sqref>
        </x14:conditionalFormatting>
        <x14:conditionalFormatting xmlns:xm="http://schemas.microsoft.com/office/excel/2006/main">
          <x14:cfRule type="dataBar" id="{3ED1F4F5-92E9-4F7A-9AC1-F3063981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 J31</xm:sqref>
        </x14:conditionalFormatting>
        <x14:conditionalFormatting xmlns:xm="http://schemas.microsoft.com/office/excel/2006/main">
          <x14:cfRule type="dataBar" id="{13CFFBE5-2C5E-4E1F-B4B9-6E3D7DE4F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0DB7D59D-0C95-455B-A4C7-035AD1676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404DF44B-180E-473A-8193-5D1CE75449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9A0D1B05-D2DB-44C0-B641-C36B75070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085C3415-6E25-4ECC-8FE0-98AB05C91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4385CA1E-A82F-420B-81A0-CA7EDB730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AC15:AC18</xm:sqref>
        </x14:conditionalFormatting>
        <x14:conditionalFormatting xmlns:xm="http://schemas.microsoft.com/office/excel/2006/main">
          <x14:cfRule type="dataBar" id="{544A93F0-A629-429D-A826-6361E5FCF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AD15:AD18</xm:sqref>
        </x14:conditionalFormatting>
        <x14:conditionalFormatting xmlns:xm="http://schemas.microsoft.com/office/excel/2006/main">
          <x14:cfRule type="dataBar" id="{F1C056CA-4B73-4F15-8928-A40007589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AE15:AE18</xm:sqref>
        </x14:conditionalFormatting>
        <x14:conditionalFormatting xmlns:xm="http://schemas.microsoft.com/office/excel/2006/main">
          <x14:cfRule type="dataBar" id="{4C96E7A7-EB15-4DEB-81CB-78F6B5B38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976D56F-00A4-4A49-B08C-36AB703BE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27D24A5-FEBD-4700-94E3-48051563D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F67ADC-7D00-4CEC-8FE8-E7569D045C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E965AE8A-7CDD-4EC6-8CA4-C0E3C4ECD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06E8B4E-74FE-423E-AB2B-C4C9C87CD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0CF40DA-17D8-431D-9ED5-98731BEEC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AA4829C-CBA5-4DCA-8CE6-5278EB55D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09AB742-E610-41A1-BAD7-4D841B9A9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78A0C4C-FF45-4FD7-98FF-09E4EE964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9E83862-59E7-49C7-8B00-E2633E90D6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142D888-24AC-45B2-A352-61DF19AB7B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D405503-6288-429C-9052-97C214C6B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6D5F82-D55A-4575-B460-C02F60B24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A6BD22AA-3609-41D5-8B5F-338070373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80A9B2B-5B1C-4B02-84A8-680FB5673C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C292D27F-F4DF-49CA-AFBB-8834188C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4FA04E-5BDE-4B40-BF64-B32B0572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8C5DFEB-E770-4E7E-AEA4-425A07989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5399E3E-BAD6-4EDB-9C6A-8FF8A036A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9F29F027-E782-4ADB-8815-16D7F6851F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E8A1C022-D0F4-48E5-BC11-52513C246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FB4A98A-0C87-4A83-A09C-BB5E0C0FC4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72D34743-1624-4EB5-AC2B-7D7693A69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4567478-FD06-4DCC-84E0-8F66627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AC19</xm:sqref>
        </x14:conditionalFormatting>
        <x14:conditionalFormatting xmlns:xm="http://schemas.microsoft.com/office/excel/2006/main">
          <x14:cfRule type="dataBar" id="{DAA58381-EC27-4E7E-89AC-98EAF27EA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AD19</xm:sqref>
        </x14:conditionalFormatting>
        <x14:conditionalFormatting xmlns:xm="http://schemas.microsoft.com/office/excel/2006/main">
          <x14:cfRule type="dataBar" id="{CC986835-BA7F-4E1A-B34E-86D17D113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8665ACFF-FD8E-47A4-9602-02ABAF0FF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C82EABB-B177-4DB6-B294-A0EC4227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23484536-477B-4748-B0C8-82E1C7A8C9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0C69F39-F670-434A-9051-FF5947E939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1DA823A2-A42E-46FA-B735-651F89B99B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F9317B3-3C55-44A2-AF76-9A257A397E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2243590-033D-4148-BAD2-5082AE60E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A4A3C0E-6293-4D3F-A66E-173D9D4EA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5E4B8F-CE54-47C9-ACA2-775519BE8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8CB0942-9901-4771-9E1C-31DE76B32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7D4FE8D0-2A62-4722-8DD2-6A47BED11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4B4D1A5-A2CA-4E1D-B412-8AEF40CB4C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47E73E-EB66-41A6-A1A5-ACC8837F7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EC6F62A-6A04-41D4-BB4E-EFF7CB150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DE35D73F-713B-446B-BF54-0834358128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B3FB90-2235-452A-91C3-E38D62BC89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B7AF60D-AFC0-4511-91AB-5257A0A7E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8A3AED-0484-4907-A4F0-CD92B09A82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27280FB-FC29-447A-81BC-506F6181A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882E4D2-2AA5-4F4B-9B99-942432EB4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F70A940-8322-42CB-BF15-4E220965B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D3360B3-41D5-4EDA-80AF-F2B20E589C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AC052CEE-CFF5-4472-990B-2DF4991C0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BEFBE721-1418-4226-AAAA-89CC0BDBB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6650232-ACF0-4A67-B673-FC3D88FBB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AC21:AC23 AC26:AC31</xm:sqref>
        </x14:conditionalFormatting>
        <x14:conditionalFormatting xmlns:xm="http://schemas.microsoft.com/office/excel/2006/main">
          <x14:cfRule type="dataBar" id="{74F6E165-377D-43A3-AC8D-A5120ADCF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AD21:AD23 AD26:AD31</xm:sqref>
        </x14:conditionalFormatting>
        <x14:conditionalFormatting xmlns:xm="http://schemas.microsoft.com/office/excel/2006/main">
          <x14:cfRule type="dataBar" id="{58649ECB-17F0-43DA-A6A1-69A09CE39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AE21:AE23 AE26:AE31</xm:sqref>
        </x14:conditionalFormatting>
        <x14:conditionalFormatting xmlns:xm="http://schemas.microsoft.com/office/excel/2006/main">
          <x14:cfRule type="dataBar" id="{434FA165-CB96-4529-A042-7928F07C0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61889B9-1227-472B-B91A-ABA8F9344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6370E51-CFE0-4EC8-8DEA-654B4FB539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C239C1-11A4-4B86-86E9-0C973F5145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1A5CA2-A510-472E-9730-1F92A68D8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B6F60130-4BCB-4FE2-9441-8CF065D8BE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FAEEEE-2E8E-49AC-8A79-3149B092C9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C23E89-D067-4A74-9545-1D900F7D29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5D0F452-3531-400B-9C31-A6F44EB208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36A8644-01A1-4A0A-B171-603E6A93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E2E85FC-5FA4-4A1C-9F2D-0FCA3027E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59C340F-577D-46BE-83D0-AC36F900E5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BDAF019-B4F9-44E5-99BA-C453EEAB79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6638CA94-8273-4842-8A34-E7D927B4B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CF0056E6-DCBB-4C0E-9836-2B9AE0FE8F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0C9560F0-CBE2-4F9A-A332-DB8C34A23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32DD41CB-5704-4316-A9B5-54E5E8AF3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D7D9B93-0C5D-460E-80DB-D4FF3936D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358537-8926-4954-8881-224FF540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9D00E1C-DFC7-4771-9DB6-006B5712F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9C25D1C-EA13-4DCE-B9A8-685597FC5D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1ABD051C-4207-4579-A666-6924FE40E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AF41C916-A2AA-401B-AE41-EB37DD78B5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A488396-6B96-4E76-886A-3922A4AA1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A24C4AC-1FDB-46C6-9EFF-A258D2096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27E24E-41F5-4834-8974-CDDF51BC3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4EE54B-AE4C-492E-A475-5F36DE6EC5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F14096-0240-4A0A-A962-5C57D0CD06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5D33118-E617-4265-BF40-BB752BEB4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B0428D4-3307-4A15-A427-F42EFE0493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4439EDC-EDFF-410A-B58A-0ECFC62AD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A5D2F0F-FC93-4A6C-913A-0B888B57C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09056BC-1876-400C-9A1E-78DF8379E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666AB5C-6890-4798-8BBF-9F01BA23D9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7C71472-54A0-4A63-BDF4-F63753952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5A33488-B738-48B1-9F52-52ACC6299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B27A93AC-DC25-4A53-B3BA-A52DA637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C4D7F54-9895-41B9-A69C-0E1A726ABD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38D69BF-550F-4F97-AE36-2B0620D077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9F7EECB-E43C-4334-A7D8-DDD4CDF2B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2468B5F-71AF-4E70-AF54-1FCA066CD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4ECE61-ED36-4B4C-A84A-A2841D9CB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C2B2427-69F1-43B4-B890-20EEE9438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A540F28C-AD22-4DC0-9C05-79327FAC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E1A94B52-B67E-4CDE-A31F-0245A76F8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3D72163E-04D5-4D1C-B003-DCD1D8C36C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9D65C8B-3B93-445F-B92C-24C1BD7238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4EF1CA29-08A7-49F3-ACAF-E501156AE3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0B336AC-5E40-4683-95AD-A34B87063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DEE3727-2908-4421-B681-64EB98829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F12CC74F-0119-4B3F-9EF1-BAB945FA52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50BEFA0-063C-45F9-A566-A62CF99070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556D637A-4F26-4D87-A40F-1F9D9EE4E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ADA01C31-F6A3-46D8-87C1-D080411C1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F6F013B6-4E6E-4D8E-86FC-CB582909B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E706A8EE-710D-46CF-A0FD-7EF9F7AA1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F31B2199-4E8A-4EB4-9B39-7F461633D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8199FCD4-F2D4-42F8-83B5-0C695EEA2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8051EB1A-7E5D-465A-8B50-8A9EB0A9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52163808-FDAE-4D63-9846-0999383A2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4A414CF6-FE10-4E27-B36C-0DD455990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32A1DCA8-705D-47F9-91FD-3B1C096EF0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F4F967B1-22D9-4BDD-8066-D0F374D3F4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DB99E2B6-A473-48E4-B552-B6C81FE100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F3C28E9A-8999-4163-98BB-010AC45C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6DA6A1-0097-403A-9DE2-1D5522C8E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8CC6C9CD-ED2E-4375-B845-F6A868C0E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B1B9BDEB-5983-42C4-B1B8-C308BE524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B8432FED-53A2-45F6-8CFD-EE7C54B2E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F0749B06-3CED-41BA-8943-F0D8C2E77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258E281C-5DF0-4CB7-8CA5-FD8B64139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E8D8AE29-3B02-44CA-B2BF-7314F694B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D6F751CE-00D7-4E6D-93BE-217F1E5BD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A106F5-FAFD-4996-BE40-99BF1F7F09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363CF3E-11F3-400E-A0AC-B98757D98A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2A11C9-F4CE-4E07-B3A4-0406B459A8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4B319DA7-DD07-4330-8D2F-89FDE48295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D92BFB3-10AD-401F-97C6-6C4DC2714E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D33418AB-75E5-4912-9E43-F29D3959FF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6358B44-461B-4396-A0B9-3264739751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4FA826E0-0F9D-421B-AFFD-8BBAA52D1C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C11137E-A35D-4AED-9921-79D730FD1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AA4A925-3601-411E-9E6F-B2D64F82A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FE7956E-A838-433E-9586-17CD27C8C1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828185A1-231E-4BBD-B631-AE86477E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82498E-3495-418C-907D-085C39AC34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014B26B-46EC-4772-8369-9C9700207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444396F-64FC-41F0-A2B3-7D05A17A1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5F5B28D-1B15-4DD9-9583-4EE505D1D3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13B641-2991-46D1-9ED8-79657743F2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68DBD5AA-F156-4F0D-94A3-24F68D43FB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A26F7E1-9E19-466F-8EF8-B2CB16BBA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FDA3BCA6-B922-4A5E-A16C-45E5B5630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9EE6EAC-389C-4A85-9080-47FC079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FAB6E8FC-F836-48A3-BE46-31BA5EC9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8F2B31B-052F-4523-AED8-5FFBFC9F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82381EC-81A7-4D6A-BD4E-44D2E6163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71F63DE-000A-49A5-8F5F-2D6D7CC88F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4A8D828-EBC7-4F2C-8A9E-0E730D1B03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884F60F-CEAB-4AE4-8DD4-CAB3746235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E24C382-F1E1-47E3-8886-0C89C01DD5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CC7DA9C-1E38-4920-A875-C324D36B5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042F1DA-B62D-439E-AB46-4C5BC66991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A166653-9831-4C98-B921-7F293FE3F2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110EA91-4A79-48DC-97C7-98C8DF9091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6F437BF-BE96-45C9-A2FB-8DA58A9C38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3BC85770-5B76-4FA7-B55B-5E40BB60EA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DB5C0E6-5896-42FD-80C6-38E7DDC10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17B42E9E-F223-485B-A2D0-43C14E12B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51CAD7CA-88CD-4B8D-9E54-FD4989C944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227E68B2-327C-467A-AFD2-10F9F3AD1C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7D2C807-D018-44EA-A5FA-38574C7A6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A18D742-5106-4D0F-B94C-A6FA553F5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6B759C-DF99-4E09-8432-B46B8F945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B210D64-3B09-4F89-B962-0BE5B81F4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DE9211F-6529-4261-9EAB-8D62C7C8F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8DDF6EEF-72F4-44F9-98BB-FBD85AEB3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4E5E976-BC5E-4C49-BFE2-807A7FF32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15B30755-C92E-4205-8382-2396A208B5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E26299E-E3F1-41E8-9043-FD38E5C3AF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2F8365B-B1DD-404C-9B49-F844F2B001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AC25</xm:sqref>
        </x14:conditionalFormatting>
        <x14:conditionalFormatting xmlns:xm="http://schemas.microsoft.com/office/excel/2006/main">
          <x14:cfRule type="dataBar" id="{15C065EF-7C3D-4F2F-B4FC-F0EDB0083F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AD25</xm:sqref>
        </x14:conditionalFormatting>
        <x14:conditionalFormatting xmlns:xm="http://schemas.microsoft.com/office/excel/2006/main">
          <x14:cfRule type="dataBar" id="{ACFCA3CC-16F3-4DBA-A68C-4FF913E762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AE25</xm:sqref>
        </x14:conditionalFormatting>
        <x14:conditionalFormatting xmlns:xm="http://schemas.microsoft.com/office/excel/2006/main">
          <x14:cfRule type="dataBar" id="{361E5355-187E-4A25-9F2B-B2241A8B25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AC24</xm:sqref>
        </x14:conditionalFormatting>
        <x14:conditionalFormatting xmlns:xm="http://schemas.microsoft.com/office/excel/2006/main">
          <x14:cfRule type="dataBar" id="{F9A8B9F5-AF64-45AC-A262-1602B8489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AD24</xm:sqref>
        </x14:conditionalFormatting>
        <x14:conditionalFormatting xmlns:xm="http://schemas.microsoft.com/office/excel/2006/main">
          <x14:cfRule type="dataBar" id="{E88BF998-A09B-4D77-9464-4CD21A2E01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A407-BF04-433F-884E-64C234B103FB}">
  <dimension ref="B1:M43"/>
  <sheetViews>
    <sheetView workbookViewId="0">
      <selection activeCell="B6" sqref="B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22:M41 D22:D41 K22:K41 F22:G41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25B1-C24E-424C-9A96-2A561DBAA78A}">
  <dimension ref="B1:M43"/>
  <sheetViews>
    <sheetView workbookViewId="0">
      <selection activeCell="H7" sqref="H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АПРЕЛЬ!AE8</f>
        <v>51269.370608694393</v>
      </c>
      <c r="D4" s="222">
        <f>C4/C$18</f>
        <v>0.29166504548604472</v>
      </c>
      <c r="E4" s="222">
        <f>D4</f>
        <v>0.29166504548604472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АПРЕЛЬ!R8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АПРЕЛЬ!AE7</f>
        <v>20625.734409256245</v>
      </c>
      <c r="D5" s="222">
        <f>C5/C$18</f>
        <v>0.11733722675422555</v>
      </c>
      <c r="E5" s="222">
        <f>D5+E4</f>
        <v>0.40900227224027025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АПРЕЛЬ!R7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АПРЕЛЬ!AE13</f>
        <v>19840.707676768932</v>
      </c>
      <c r="D6" s="222">
        <f t="shared" ref="D6:D17" si="2">C6/C$18</f>
        <v>0.11287130772849355</v>
      </c>
      <c r="E6" s="222">
        <f t="shared" ref="E6:E11" si="3">D6+E5</f>
        <v>0.52187357996876382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АПРЕЛЬ!R15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АПРЕЛЬ!AE15</f>
        <v>18752.444654651477</v>
      </c>
      <c r="D7" s="222">
        <f t="shared" si="2"/>
        <v>0.10668031532741185</v>
      </c>
      <c r="E7" s="222">
        <f t="shared" si="3"/>
        <v>0.62855389529617567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АПРЕЛЬ!R13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АПРЕЛЬ!AE16</f>
        <v>12366.329452540353</v>
      </c>
      <c r="D8" s="222">
        <f t="shared" si="2"/>
        <v>7.0350503613534537E-2</v>
      </c>
      <c r="E8" s="222">
        <f t="shared" si="3"/>
        <v>0.69890439890971023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АПРЕЛЬ!R16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АПРЕЛЬ!AE6</f>
        <v>11302.477579615826</v>
      </c>
      <c r="D9" s="222">
        <f t="shared" si="2"/>
        <v>6.4298383191086314E-2</v>
      </c>
      <c r="E9" s="222">
        <f t="shared" si="3"/>
        <v>0.76320278210079651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АПРЕЛЬ!R6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АПРЕЛЬ!AE11</f>
        <v>11208.545681738146</v>
      </c>
      <c r="D10" s="222">
        <f t="shared" si="2"/>
        <v>6.3764016356818248E-2</v>
      </c>
      <c r="E10" s="222">
        <f t="shared" si="3"/>
        <v>0.82696679845761478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АПРЕЛЬ!R11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АПРЕЛЬ!AE9</f>
        <v>8442.6926731079093</v>
      </c>
      <c r="D11" s="222">
        <f t="shared" si="2"/>
        <v>4.8029424065313728E-2</v>
      </c>
      <c r="E11" s="222">
        <f t="shared" si="3"/>
        <v>0.87499622252292852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АПРЕЛЬ!R4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АПРЕЛЬ!AE5</f>
        <v>8049.3408788738016</v>
      </c>
      <c r="D12" s="222">
        <f t="shared" si="2"/>
        <v>4.5791694840335635E-2</v>
      </c>
      <c r="E12" s="222">
        <f>D12+E5</f>
        <v>0.45479396708060588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АПРЕЛЬ!R12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АПРЕЛЬ!AE10</f>
        <v>6801.8830176009951</v>
      </c>
      <c r="D13" s="222">
        <f t="shared" si="2"/>
        <v>3.8695062883859925E-2</v>
      </c>
      <c r="E13" s="222">
        <f t="shared" ref="E13:E16" si="7">D13+E12</f>
        <v>0.49348902996446581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АПРЕЛЬ!R10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АПРЕЛЬ!AE4</f>
        <v>5615.701503010655</v>
      </c>
      <c r="D14" s="222">
        <f t="shared" si="2"/>
        <v>3.1947024409811897E-2</v>
      </c>
      <c r="E14" s="222">
        <f t="shared" si="7"/>
        <v>0.52543605437427776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АПРЕЛЬ!R9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АПРЕЛЬ!AE12</f>
        <v>4966.328192384377</v>
      </c>
      <c r="D15" s="222">
        <f t="shared" si="2"/>
        <v>2.8252820756975987E-2</v>
      </c>
      <c r="E15" s="222">
        <f t="shared" si="7"/>
        <v>0.55368887513125375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АПРЕЛЬ!R3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АПРЕЛЬ!AE14</f>
        <v>1003.9554532395667</v>
      </c>
      <c r="D16" s="222">
        <f t="shared" si="2"/>
        <v>5.7113771723467169E-3</v>
      </c>
      <c r="E16" s="222">
        <f t="shared" si="7"/>
        <v>0.55940025230360046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АПРЕЛЬ!R5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АПРЕЛЬ!AE3</f>
        <v>-4463.8354984826301</v>
      </c>
      <c r="D17" s="222">
        <f t="shared" si="2"/>
        <v>-2.5394202586258591E-2</v>
      </c>
      <c r="E17" s="222">
        <f>D17+E14</f>
        <v>0.50004185178801919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АПРЕЛЬ!R14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175781.67628300004</v>
      </c>
      <c r="D18" s="225">
        <f>SUM(D4:D17)</f>
        <v>1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1" priority="4" operator="equal">
      <formula>"C"</formula>
    </cfRule>
    <cfRule type="cellIs" dxfId="10" priority="5" operator="equal">
      <formula>"B"</formula>
    </cfRule>
    <cfRule type="cellIs" dxfId="9" priority="6" operator="equal">
      <formula>"A"</formula>
    </cfRule>
  </conditionalFormatting>
  <conditionalFormatting sqref="M22:M41 D22:D41 K22:K41 F22:G41">
    <cfRule type="cellIs" dxfId="8" priority="1" operator="equal">
      <formula>"C"</formula>
    </cfRule>
    <cfRule type="cellIs" dxfId="7" priority="2" operator="equal">
      <formula>"B"</formula>
    </cfRule>
    <cfRule type="cellIs" dxfId="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6E44-F2DD-4040-A4F7-4A701D91C4B0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27.04-03.05'!AE8</f>
        <v>7669.015536082904</v>
      </c>
      <c r="D4" s="222">
        <f>C4/C$18</f>
        <v>0.70327278662619852</v>
      </c>
      <c r="E4" s="222">
        <f>D4</f>
        <v>0.70327278662619852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27.04-03.05'!R8</f>
        <v>10</v>
      </c>
      <c r="K4" s="222">
        <f>J4/J$18</f>
        <v>0.25641025641025639</v>
      </c>
      <c r="L4" s="222">
        <f>K4</f>
        <v>0.25641025641025639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27.04-03.05'!AE16</f>
        <v>4329.0459953241007</v>
      </c>
      <c r="D5" s="222">
        <f>C5/C$18</f>
        <v>0.39698710039640916</v>
      </c>
      <c r="E5" s="222">
        <f>D5+E4</f>
        <v>1.1002598870226077</v>
      </c>
      <c r="F5" s="223" t="str">
        <f t="shared" ref="F5:F17" si="1">IF(AND(E5&lt;=0),"C",IF(E5&lt;=0.8,"A",IF(E5&lt;=0.95,"B","C")))</f>
        <v>C</v>
      </c>
      <c r="G5" s="223" t="str">
        <f>VLOOKUP(B$4:B$17,I$4:M$17,5,0)</f>
        <v>A</v>
      </c>
      <c r="I5" s="220" t="s">
        <v>60</v>
      </c>
      <c r="J5" s="221">
        <f>'Юнит 27.04-03.05'!R16</f>
        <v>8</v>
      </c>
      <c r="K5" s="222">
        <f>J5/J$18</f>
        <v>0.20512820512820512</v>
      </c>
      <c r="L5" s="222">
        <f>K5+L4</f>
        <v>0.46153846153846151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'Юнит 27.04-03.05'!AE13</f>
        <v>2163.6436798458053</v>
      </c>
      <c r="D6" s="222">
        <f t="shared" ref="D6:D17" si="2">C6/C$18</f>
        <v>0.19841291399554584</v>
      </c>
      <c r="E6" s="222">
        <f t="shared" ref="E6:E11" si="3">D6+E5</f>
        <v>1.2986728010181534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27.04-03.05'!R12</f>
        <v>4</v>
      </c>
      <c r="K6" s="222">
        <f t="shared" ref="K6:K17" si="5">J6/J$18</f>
        <v>0.10256410256410256</v>
      </c>
      <c r="L6" s="222">
        <f t="shared" ref="L6:L11" si="6">K6+L5</f>
        <v>0.5641025641025641</v>
      </c>
      <c r="M6" s="223" t="str">
        <f t="shared" si="0"/>
        <v>A</v>
      </c>
    </row>
    <row r="7" spans="2:13" ht="28.5" customHeight="1" outlineLevel="1" thickBot="1">
      <c r="B7" s="220" t="s">
        <v>59</v>
      </c>
      <c r="C7" s="221">
        <f>'Юнит 27.04-03.05'!AE14</f>
        <v>1607.7510948075972</v>
      </c>
      <c r="D7" s="222">
        <f t="shared" si="2"/>
        <v>0.14743581980330431</v>
      </c>
      <c r="E7" s="222">
        <f t="shared" si="3"/>
        <v>1.4461086208214577</v>
      </c>
      <c r="F7" s="223" t="str">
        <f t="shared" si="1"/>
        <v>C</v>
      </c>
      <c r="G7" s="223" t="str">
        <f t="shared" si="4"/>
        <v>A</v>
      </c>
      <c r="I7" s="220" t="s">
        <v>58</v>
      </c>
      <c r="J7" s="221">
        <f>'Юнит 27.04-03.05'!R13</f>
        <v>4</v>
      </c>
      <c r="K7" s="222">
        <f t="shared" si="5"/>
        <v>0.10256410256410256</v>
      </c>
      <c r="L7" s="222">
        <f t="shared" si="6"/>
        <v>0.66666666666666663</v>
      </c>
      <c r="M7" s="223" t="str">
        <f t="shared" si="0"/>
        <v>A</v>
      </c>
    </row>
    <row r="8" spans="2:13" ht="28.5" customHeight="1" outlineLevel="1" thickBot="1">
      <c r="B8" s="220" t="s">
        <v>39</v>
      </c>
      <c r="C8" s="221">
        <f>'Юнит 27.04-03.05'!AE4</f>
        <v>1494.0484829493935</v>
      </c>
      <c r="D8" s="222">
        <f t="shared" si="2"/>
        <v>0.13700893354756999</v>
      </c>
      <c r="E8" s="222">
        <f t="shared" si="3"/>
        <v>1.5831175543690277</v>
      </c>
      <c r="F8" s="223" t="str">
        <f t="shared" si="1"/>
        <v>C</v>
      </c>
      <c r="G8" s="223" t="str">
        <f t="shared" si="4"/>
        <v>A</v>
      </c>
      <c r="I8" s="220" t="s">
        <v>59</v>
      </c>
      <c r="J8" s="221">
        <f>'Юнит 27.04-03.05'!R14</f>
        <v>3</v>
      </c>
      <c r="K8" s="222">
        <f t="shared" si="5"/>
        <v>7.6923076923076927E-2</v>
      </c>
      <c r="L8" s="222">
        <f t="shared" si="6"/>
        <v>0.74358974358974361</v>
      </c>
      <c r="M8" s="223" t="str">
        <f t="shared" si="0"/>
        <v>A</v>
      </c>
    </row>
    <row r="9" spans="2:13" ht="28.5" customHeight="1" outlineLevel="1" thickBot="1">
      <c r="B9" s="220" t="s">
        <v>55</v>
      </c>
      <c r="C9" s="221">
        <f>'Юнит 27.04-03.05'!AE9</f>
        <v>1481.3899519493937</v>
      </c>
      <c r="D9" s="222">
        <f t="shared" si="2"/>
        <v>0.13584810653801732</v>
      </c>
      <c r="E9" s="222">
        <f t="shared" si="3"/>
        <v>1.7189656609070449</v>
      </c>
      <c r="F9" s="223" t="str">
        <f t="shared" si="1"/>
        <v>C</v>
      </c>
      <c r="G9" s="223" t="str">
        <f t="shared" si="4"/>
        <v>B</v>
      </c>
      <c r="I9" s="220" t="s">
        <v>39</v>
      </c>
      <c r="J9" s="221">
        <f>'Юнит 27.04-03.05'!R4</f>
        <v>2</v>
      </c>
      <c r="K9" s="222">
        <f t="shared" si="5"/>
        <v>5.128205128205128E-2</v>
      </c>
      <c r="L9" s="222">
        <f t="shared" si="6"/>
        <v>0.79487179487179493</v>
      </c>
      <c r="M9" s="223" t="str">
        <f t="shared" si="0"/>
        <v>A</v>
      </c>
    </row>
    <row r="10" spans="2:13" ht="28.5" customHeight="1" outlineLevel="1" thickBot="1">
      <c r="B10" s="220" t="s">
        <v>57</v>
      </c>
      <c r="C10" s="221">
        <f>'Юнит 27.04-03.05'!AE12</f>
        <v>726.32000289878727</v>
      </c>
      <c r="D10" s="222">
        <f t="shared" si="2"/>
        <v>6.6605823135661574E-2</v>
      </c>
      <c r="E10" s="222">
        <f t="shared" si="3"/>
        <v>1.7855714840427066</v>
      </c>
      <c r="F10" s="223" t="str">
        <f t="shared" si="1"/>
        <v>C</v>
      </c>
      <c r="G10" s="223" t="str">
        <f t="shared" si="4"/>
        <v>A</v>
      </c>
      <c r="I10" s="220" t="s">
        <v>55</v>
      </c>
      <c r="J10" s="221">
        <f>'Юнит 27.04-03.05'!R9</f>
        <v>2</v>
      </c>
      <c r="K10" s="222">
        <f t="shared" si="5"/>
        <v>5.128205128205128E-2</v>
      </c>
      <c r="L10" s="222">
        <f t="shared" si="6"/>
        <v>0.84615384615384626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27.04-03.05'!AE10</f>
        <v>-110.76661355179399</v>
      </c>
      <c r="D11" s="222">
        <f t="shared" si="2"/>
        <v>-1.0157645999176823E-2</v>
      </c>
      <c r="E11" s="222">
        <f t="shared" si="3"/>
        <v>1.7754138380435298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27.04-03.05'!R11</f>
        <v>2</v>
      </c>
      <c r="K11" s="222">
        <f t="shared" si="5"/>
        <v>5.128205128205128E-2</v>
      </c>
      <c r="L11" s="222">
        <f t="shared" si="6"/>
        <v>0.89743589743589758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27.04-03.05'!AE15</f>
        <v>-302.98724105060654</v>
      </c>
      <c r="D12" s="222">
        <f t="shared" si="2"/>
        <v>-2.7784880643843348E-2</v>
      </c>
      <c r="E12" s="222">
        <f>D12+E5</f>
        <v>1.0724750063787643</v>
      </c>
      <c r="F12" s="223" t="str">
        <f t="shared" si="1"/>
        <v>C</v>
      </c>
      <c r="G12" s="223" t="str">
        <f t="shared" si="4"/>
        <v>A</v>
      </c>
      <c r="I12" s="220" t="s">
        <v>53</v>
      </c>
      <c r="J12" s="221">
        <f>'Юнит 27.04-03.05'!R15</f>
        <v>2</v>
      </c>
      <c r="K12" s="222">
        <f t="shared" si="5"/>
        <v>5.128205128205128E-2</v>
      </c>
      <c r="L12" s="222">
        <f>K12+L5</f>
        <v>0.51282051282051277</v>
      </c>
      <c r="M12" s="223" t="str">
        <f t="shared" si="0"/>
        <v>A</v>
      </c>
    </row>
    <row r="13" spans="2:13" ht="28.5" customHeight="1" outlineLevel="1" thickBot="1">
      <c r="B13" s="220" t="s">
        <v>52</v>
      </c>
      <c r="C13" s="221">
        <f>'Юнит 27.04-03.05'!AE11</f>
        <v>-364.19506775676751</v>
      </c>
      <c r="D13" s="222">
        <f t="shared" si="2"/>
        <v>-3.3397830395795698E-2</v>
      </c>
      <c r="E13" s="222">
        <f t="shared" ref="E13:E16" si="7">D13+E12</f>
        <v>1.0390771759829684</v>
      </c>
      <c r="F13" s="223" t="str">
        <f t="shared" si="1"/>
        <v>C</v>
      </c>
      <c r="G13" s="223" t="str">
        <f t="shared" si="4"/>
        <v>B</v>
      </c>
      <c r="I13" s="220" t="s">
        <v>40</v>
      </c>
      <c r="J13" s="221">
        <f>'Юнит 27.04-03.05'!R5</f>
        <v>1</v>
      </c>
      <c r="K13" s="222">
        <f t="shared" si="5"/>
        <v>2.564102564102564E-2</v>
      </c>
      <c r="L13" s="222">
        <f t="shared" ref="L13:L16" si="8">K13+L12</f>
        <v>0.53846153846153844</v>
      </c>
      <c r="M13" s="223" t="str">
        <f t="shared" si="0"/>
        <v>A</v>
      </c>
    </row>
    <row r="14" spans="2:13" ht="28.5" customHeight="1" outlineLevel="1" thickBot="1">
      <c r="B14" s="220" t="s">
        <v>38</v>
      </c>
      <c r="C14" s="221">
        <f>'Юнит 27.04-03.05'!AE3</f>
        <v>-1682.1186809999999</v>
      </c>
      <c r="D14" s="222">
        <f t="shared" si="2"/>
        <v>-0.15425556078963026</v>
      </c>
      <c r="E14" s="222">
        <f t="shared" si="7"/>
        <v>0.88482161519333813</v>
      </c>
      <c r="F14" s="223" t="str">
        <f t="shared" si="1"/>
        <v>B</v>
      </c>
      <c r="G14" s="223" t="str">
        <f t="shared" si="4"/>
        <v>A</v>
      </c>
      <c r="I14" s="220" t="s">
        <v>56</v>
      </c>
      <c r="J14" s="221">
        <f>'Юнит 27.04-03.05'!R10</f>
        <v>1</v>
      </c>
      <c r="K14" s="222">
        <f t="shared" si="5"/>
        <v>2.564102564102564E-2</v>
      </c>
      <c r="L14" s="222">
        <f t="shared" si="8"/>
        <v>0.5641025641025641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27.04-03.05'!AE5</f>
        <v>-1848.9519584988125</v>
      </c>
      <c r="D15" s="222">
        <f t="shared" si="2"/>
        <v>-0.16955469578505891</v>
      </c>
      <c r="E15" s="222">
        <f t="shared" si="7"/>
        <v>0.71526691940827924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27.04-03.05'!R3</f>
        <v>0</v>
      </c>
      <c r="K15" s="222">
        <f t="shared" si="5"/>
        <v>0</v>
      </c>
      <c r="L15" s="222">
        <f t="shared" si="8"/>
        <v>0.5641025641025641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27.04-03.05'!AE6</f>
        <v>-2099.3920600000001</v>
      </c>
      <c r="D16" s="222">
        <f t="shared" si="2"/>
        <v>-0.19252083886261601</v>
      </c>
      <c r="E16" s="222">
        <f t="shared" si="7"/>
        <v>0.52274608054566318</v>
      </c>
      <c r="F16" s="223" t="str">
        <f t="shared" si="1"/>
        <v>A</v>
      </c>
      <c r="G16" s="223" t="str">
        <f t="shared" si="4"/>
        <v>A</v>
      </c>
      <c r="I16" s="220" t="s">
        <v>41</v>
      </c>
      <c r="J16" s="221">
        <f>'Юнит 27.04-03.05'!R6</f>
        <v>0</v>
      </c>
      <c r="K16" s="222">
        <f t="shared" si="5"/>
        <v>0</v>
      </c>
      <c r="L16" s="222">
        <f t="shared" si="8"/>
        <v>0.5641025641025641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27.04-03.05'!AE7</f>
        <v>-2158.0508239999999</v>
      </c>
      <c r="D17" s="222">
        <f t="shared" si="2"/>
        <v>-0.19790003156658584</v>
      </c>
      <c r="E17" s="222">
        <f>D17+E14</f>
        <v>0.68692158362675226</v>
      </c>
      <c r="F17" s="223" t="str">
        <f t="shared" si="1"/>
        <v>A</v>
      </c>
      <c r="G17" s="223" t="str">
        <f t="shared" si="4"/>
        <v>A</v>
      </c>
      <c r="I17" s="220" t="s">
        <v>42</v>
      </c>
      <c r="J17" s="221">
        <f>'Юнит 27.04-03.05'!R7</f>
        <v>0</v>
      </c>
      <c r="K17" s="222">
        <f t="shared" si="5"/>
        <v>0</v>
      </c>
      <c r="L17" s="222">
        <f>K17+L14</f>
        <v>0.5641025641025641</v>
      </c>
      <c r="M17" s="223" t="str">
        <f t="shared" si="0"/>
        <v>A</v>
      </c>
    </row>
    <row r="18" spans="2:13" outlineLevel="1">
      <c r="C18" s="224">
        <f>SUM(C4:C17)</f>
        <v>10904.752298000003</v>
      </c>
      <c r="D18" s="225">
        <f>SUM(D4:D17)</f>
        <v>0.99999999999999944</v>
      </c>
      <c r="J18" s="224">
        <f>SUM(J4:J17)</f>
        <v>39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53" priority="4" operator="equal">
      <formula>"C"</formula>
    </cfRule>
    <cfRule type="cellIs" dxfId="552" priority="5" operator="equal">
      <formula>"B"</formula>
    </cfRule>
    <cfRule type="cellIs" dxfId="551" priority="6" operator="equal">
      <formula>"A"</formula>
    </cfRule>
  </conditionalFormatting>
  <conditionalFormatting sqref="M22:M41 D22:D41 K22:K41 F22:G41">
    <cfRule type="cellIs" dxfId="550" priority="1" operator="equal">
      <formula>"C"</formula>
    </cfRule>
    <cfRule type="cellIs" dxfId="549" priority="2" operator="equal">
      <formula>"B"</formula>
    </cfRule>
    <cfRule type="cellIs" dxfId="54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3DA5-5A40-40CA-9FB9-57B91A0225F9}">
  <dimension ref="B1:M43"/>
  <sheetViews>
    <sheetView workbookViewId="0">
      <selection activeCell="B3" sqref="B3:C1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20-26.04'!AE8</f>
        <v>9074.2385822173819</v>
      </c>
      <c r="D4" s="222">
        <f>C4/C$18</f>
        <v>0.57883582767646424</v>
      </c>
      <c r="E4" s="222">
        <f>D4</f>
        <v>0.57883582767646424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20-26.04'!R8</f>
        <v>12</v>
      </c>
      <c r="K4" s="222">
        <f>J4/J$18</f>
        <v>0.33333333333333331</v>
      </c>
      <c r="L4" s="222">
        <f>K4</f>
        <v>0.33333333333333331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20-26.04'!AE16</f>
        <v>3982.1711945454504</v>
      </c>
      <c r="D5" s="222">
        <f>C5/C$18</f>
        <v>0.2540183772400697</v>
      </c>
      <c r="E5" s="222">
        <f>D5+E4</f>
        <v>0.83285420491653395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60</v>
      </c>
      <c r="J5" s="221">
        <f>'Юнит 20-26.04'!R16</f>
        <v>7</v>
      </c>
      <c r="K5" s="222">
        <f>J5/J$18</f>
        <v>0.19444444444444445</v>
      </c>
      <c r="L5" s="222">
        <f>K5+L4</f>
        <v>0.52777777777777779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20-26.04'!AE7</f>
        <v>2844.380606964427</v>
      </c>
      <c r="D6" s="222">
        <f t="shared" ref="D6:D17" si="2">C6/C$18</f>
        <v>0.18143995090514978</v>
      </c>
      <c r="E6" s="222">
        <f t="shared" ref="E6:E11" si="3">D6+E5</f>
        <v>1.0142941558216838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20-26.04'!R12</f>
        <v>5</v>
      </c>
      <c r="K6" s="222">
        <f t="shared" ref="K6:K17" si="5">J6/J$18</f>
        <v>0.1388888888888889</v>
      </c>
      <c r="L6" s="222">
        <f t="shared" ref="L6:L11" si="6">K6+L5</f>
        <v>0.66666666666666674</v>
      </c>
      <c r="M6" s="223" t="str">
        <f t="shared" si="0"/>
        <v>A</v>
      </c>
    </row>
    <row r="7" spans="2:13" ht="28.5" customHeight="1" outlineLevel="1" thickBot="1">
      <c r="B7" s="220" t="s">
        <v>57</v>
      </c>
      <c r="C7" s="221">
        <f>'Юнит 20-26.04'!AE12</f>
        <v>2346.3736909407116</v>
      </c>
      <c r="D7" s="222">
        <f t="shared" si="2"/>
        <v>0.14967263039518469</v>
      </c>
      <c r="E7" s="222">
        <f t="shared" si="3"/>
        <v>1.1639667862168686</v>
      </c>
      <c r="F7" s="223" t="str">
        <f t="shared" si="1"/>
        <v>C</v>
      </c>
      <c r="G7" s="223" t="str">
        <f t="shared" si="4"/>
        <v>A</v>
      </c>
      <c r="I7" s="220" t="s">
        <v>42</v>
      </c>
      <c r="J7" s="221">
        <f>'Юнит 20-26.04'!R7</f>
        <v>3</v>
      </c>
      <c r="K7" s="222">
        <f t="shared" si="5"/>
        <v>8.3333333333333329E-2</v>
      </c>
      <c r="L7" s="222">
        <f t="shared" si="6"/>
        <v>0.75000000000000011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20-26.04'!AE10</f>
        <v>1016.4912154150197</v>
      </c>
      <c r="D8" s="222">
        <f t="shared" si="2"/>
        <v>6.4840871073596026E-2</v>
      </c>
      <c r="E8" s="222">
        <f t="shared" si="3"/>
        <v>1.2288076572904645</v>
      </c>
      <c r="F8" s="223" t="str">
        <f t="shared" si="1"/>
        <v>C</v>
      </c>
      <c r="G8" s="223" t="str">
        <f t="shared" si="4"/>
        <v>A</v>
      </c>
      <c r="I8" s="220" t="s">
        <v>58</v>
      </c>
      <c r="J8" s="221">
        <f>'Юнит 20-26.04'!R13</f>
        <v>3</v>
      </c>
      <c r="K8" s="222">
        <f t="shared" si="5"/>
        <v>8.3333333333333329E-2</v>
      </c>
      <c r="L8" s="222">
        <f t="shared" si="6"/>
        <v>0.83333333333333348</v>
      </c>
      <c r="M8" s="223" t="str">
        <f t="shared" si="0"/>
        <v>B</v>
      </c>
    </row>
    <row r="9" spans="2:13" ht="28.5" customHeight="1" outlineLevel="1" thickBot="1">
      <c r="B9" s="220" t="s">
        <v>55</v>
      </c>
      <c r="C9" s="221">
        <f>'Юнит 20-26.04'!AE9</f>
        <v>380.08184498814245</v>
      </c>
      <c r="D9" s="222">
        <f t="shared" si="2"/>
        <v>2.4245008254427949E-2</v>
      </c>
      <c r="E9" s="222">
        <f t="shared" si="3"/>
        <v>1.2530526655448924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20-26.04'!R3</f>
        <v>1</v>
      </c>
      <c r="K9" s="222">
        <f t="shared" si="5"/>
        <v>2.7777777777777776E-2</v>
      </c>
      <c r="L9" s="222">
        <f t="shared" si="6"/>
        <v>0.86111111111111127</v>
      </c>
      <c r="M9" s="223" t="str">
        <f t="shared" si="0"/>
        <v>B</v>
      </c>
    </row>
    <row r="10" spans="2:13" ht="28.5" customHeight="1" outlineLevel="1" thickBot="1">
      <c r="B10" s="220" t="s">
        <v>58</v>
      </c>
      <c r="C10" s="221">
        <f>'Юнит 20-26.04'!AE13</f>
        <v>259.78018496442689</v>
      </c>
      <c r="D10" s="222">
        <f t="shared" si="2"/>
        <v>1.6571095967490481E-2</v>
      </c>
      <c r="E10" s="222">
        <f t="shared" si="3"/>
        <v>1.2696237615123829</v>
      </c>
      <c r="F10" s="223" t="str">
        <f t="shared" si="1"/>
        <v>C</v>
      </c>
      <c r="G10" s="223" t="str">
        <f t="shared" si="4"/>
        <v>B</v>
      </c>
      <c r="I10" s="220" t="s">
        <v>39</v>
      </c>
      <c r="J10" s="221">
        <f>'Юнит 20-26.04'!R4</f>
        <v>1</v>
      </c>
      <c r="K10" s="222">
        <f t="shared" si="5"/>
        <v>2.7777777777777776E-2</v>
      </c>
      <c r="L10" s="222">
        <f t="shared" si="6"/>
        <v>0.88888888888888906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20-26.04'!AE3</f>
        <v>145.8877729881423</v>
      </c>
      <c r="D11" s="222">
        <f t="shared" si="2"/>
        <v>9.3060226552730187E-3</v>
      </c>
      <c r="E11" s="222">
        <f t="shared" si="3"/>
        <v>1.2789297841676559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'Юнит 20-26.04'!R5</f>
        <v>1</v>
      </c>
      <c r="K11" s="222">
        <f t="shared" si="5"/>
        <v>2.7777777777777776E-2</v>
      </c>
      <c r="L11" s="222">
        <f t="shared" si="6"/>
        <v>0.91666666666666685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20-26.04'!AE14</f>
        <v>-148</v>
      </c>
      <c r="D12" s="222">
        <f t="shared" si="2"/>
        <v>-9.4407593232117698E-3</v>
      </c>
      <c r="E12" s="222">
        <f>D12+E5</f>
        <v>0.82341344559332219</v>
      </c>
      <c r="F12" s="223" t="str">
        <f t="shared" si="1"/>
        <v>B</v>
      </c>
      <c r="G12" s="223" t="str">
        <f t="shared" si="4"/>
        <v>A</v>
      </c>
      <c r="I12" s="220" t="s">
        <v>55</v>
      </c>
      <c r="J12" s="221">
        <f>'Юнит 20-26.04'!R9</f>
        <v>1</v>
      </c>
      <c r="K12" s="222">
        <f t="shared" si="5"/>
        <v>2.7777777777777776E-2</v>
      </c>
      <c r="L12" s="222">
        <f>K12+L5</f>
        <v>0.55555555555555558</v>
      </c>
      <c r="M12" s="223" t="str">
        <f t="shared" si="0"/>
        <v>A</v>
      </c>
    </row>
    <row r="13" spans="2:13" ht="28.5" customHeight="1" outlineLevel="1" thickBot="1">
      <c r="B13" s="220" t="s">
        <v>41</v>
      </c>
      <c r="C13" s="221">
        <f>'Юнит 20-26.04'!AE6</f>
        <v>-369.152669</v>
      </c>
      <c r="D13" s="222">
        <f t="shared" si="2"/>
        <v>-2.3547847983447695E-2</v>
      </c>
      <c r="E13" s="222">
        <f t="shared" ref="E13:E16" si="7">D13+E12</f>
        <v>0.79986559760987452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'Юнит 20-26.04'!R10</f>
        <v>1</v>
      </c>
      <c r="K13" s="222">
        <f t="shared" si="5"/>
        <v>2.7777777777777776E-2</v>
      </c>
      <c r="L13" s="222">
        <f t="shared" ref="L13:L16" si="8">K13+L12</f>
        <v>0.58333333333333337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20-26.04'!AE11</f>
        <v>-436.36796696837945</v>
      </c>
      <c r="D14" s="222">
        <f t="shared" si="2"/>
        <v>-2.7835438868295231E-2</v>
      </c>
      <c r="E14" s="222">
        <f t="shared" si="7"/>
        <v>0.77203015874157932</v>
      </c>
      <c r="F14" s="223" t="str">
        <f t="shared" si="1"/>
        <v>A</v>
      </c>
      <c r="G14" s="223" t="str">
        <f t="shared" si="4"/>
        <v>A</v>
      </c>
      <c r="I14" s="220" t="s">
        <v>52</v>
      </c>
      <c r="J14" s="221">
        <f>'Юнит 20-26.04'!R11</f>
        <v>1</v>
      </c>
      <c r="K14" s="222">
        <f t="shared" si="5"/>
        <v>2.7777777777777776E-2</v>
      </c>
      <c r="L14" s="222">
        <f t="shared" si="8"/>
        <v>0.61111111111111116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20-26.04'!AE5</f>
        <v>-866.40135301185774</v>
      </c>
      <c r="D15" s="222">
        <f t="shared" si="2"/>
        <v>-5.5266801696553972E-2</v>
      </c>
      <c r="E15" s="222">
        <f t="shared" si="7"/>
        <v>0.71676335704502536</v>
      </c>
      <c r="F15" s="223" t="str">
        <f t="shared" si="1"/>
        <v>A</v>
      </c>
      <c r="G15" s="223" t="str">
        <f t="shared" si="4"/>
        <v>B</v>
      </c>
      <c r="I15" s="220" t="s">
        <v>41</v>
      </c>
      <c r="J15" s="221">
        <f>'Юнит 20-26.04'!R6</f>
        <v>0</v>
      </c>
      <c r="K15" s="222">
        <f t="shared" si="5"/>
        <v>0</v>
      </c>
      <c r="L15" s="222">
        <f t="shared" si="8"/>
        <v>0.61111111111111116</v>
      </c>
      <c r="M15" s="223" t="str">
        <f t="shared" si="0"/>
        <v>A</v>
      </c>
    </row>
    <row r="16" spans="2:13" ht="28.5" customHeight="1" outlineLevel="1" thickBot="1">
      <c r="B16" s="220" t="s">
        <v>53</v>
      </c>
      <c r="C16" s="221">
        <f>'Юнит 20-26.04'!AE15</f>
        <v>-999.75776299999995</v>
      </c>
      <c r="D16" s="222">
        <f t="shared" si="2"/>
        <v>-6.3773462310781029E-2</v>
      </c>
      <c r="E16" s="222">
        <f t="shared" si="7"/>
        <v>0.65298989473424429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20-26.04'!R14</f>
        <v>0</v>
      </c>
      <c r="K16" s="222">
        <f t="shared" si="5"/>
        <v>0</v>
      </c>
      <c r="L16" s="222">
        <f t="shared" si="8"/>
        <v>0.61111111111111116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20-26.04'!AE4</f>
        <v>-1553.0202230434784</v>
      </c>
      <c r="D17" s="222">
        <f t="shared" si="2"/>
        <v>-9.9065473985365818E-2</v>
      </c>
      <c r="E17" s="222">
        <f>D17+E14</f>
        <v>0.67296468475621352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20-26.04'!R15</f>
        <v>0</v>
      </c>
      <c r="K17" s="222">
        <f t="shared" si="5"/>
        <v>0</v>
      </c>
      <c r="L17" s="222">
        <f>K17+L14</f>
        <v>0.61111111111111116</v>
      </c>
      <c r="M17" s="223" t="str">
        <f t="shared" si="0"/>
        <v>A</v>
      </c>
    </row>
    <row r="18" spans="2:13" outlineLevel="1">
      <c r="C18" s="224">
        <f>SUM(C4:C17)</f>
        <v>15676.705117999982</v>
      </c>
      <c r="D18" s="225">
        <f>SUM(D4:D17)</f>
        <v>1.0000000000000002</v>
      </c>
      <c r="J18" s="224">
        <f>SUM(J4:J17)</f>
        <v>36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47" priority="4" operator="equal">
      <formula>"C"</formula>
    </cfRule>
    <cfRule type="cellIs" dxfId="546" priority="5" operator="equal">
      <formula>"B"</formula>
    </cfRule>
    <cfRule type="cellIs" dxfId="545" priority="6" operator="equal">
      <formula>"A"</formula>
    </cfRule>
  </conditionalFormatting>
  <conditionalFormatting sqref="M22:M41 D22:D41 K22:K41 F22:G41">
    <cfRule type="cellIs" dxfId="544" priority="1" operator="equal">
      <formula>"C"</formula>
    </cfRule>
    <cfRule type="cellIs" dxfId="543" priority="2" operator="equal">
      <formula>"B"</formula>
    </cfRule>
    <cfRule type="cellIs" dxfId="54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B3AD-B6C9-4DB8-93F1-FE415AC89EDB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42</v>
      </c>
      <c r="C4" s="221">
        <f>'Юнит 13-19.04'!AE7</f>
        <v>5775.9907519535</v>
      </c>
      <c r="D4" s="222">
        <f>C4/C$18</f>
        <v>0.24067968743066545</v>
      </c>
      <c r="E4" s="222">
        <f>D4</f>
        <v>0.24067968743066545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42</v>
      </c>
      <c r="J4" s="221">
        <f>'Юнит 13-19.04'!R7</f>
        <v>9</v>
      </c>
      <c r="K4" s="222">
        <f>J4/J$18</f>
        <v>0.16363636363636364</v>
      </c>
      <c r="L4" s="222">
        <f>K4</f>
        <v>0.16363636363636364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43</v>
      </c>
      <c r="C5" s="221">
        <f>'Юнит 13-19.04'!AE8</f>
        <v>3187.4615003991958</v>
      </c>
      <c r="D5" s="222">
        <f>C5/C$18</f>
        <v>0.13281829396175848</v>
      </c>
      <c r="E5" s="222">
        <f>D5+E4</f>
        <v>0.37349798139242396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43</v>
      </c>
      <c r="J5" s="221">
        <f>'Юнит 13-19.04'!R8</f>
        <v>7</v>
      </c>
      <c r="K5" s="222">
        <f>J5/J$18</f>
        <v>0.12727272727272726</v>
      </c>
      <c r="L5" s="222">
        <f>K5+L4</f>
        <v>0.29090909090909089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13-19.04'!AE4</f>
        <v>3050.5519793883268</v>
      </c>
      <c r="D6" s="222">
        <f t="shared" ref="D6:D17" si="2">C6/C$18</f>
        <v>0.12711341281872107</v>
      </c>
      <c r="E6" s="222">
        <f t="shared" ref="E6:E11" si="3">D6+E5</f>
        <v>0.50061139421114498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39</v>
      </c>
      <c r="J6" s="221">
        <f>'Юнит 13-19.04'!R4</f>
        <v>6</v>
      </c>
      <c r="K6" s="222">
        <f t="shared" ref="K6:K17" si="5">J6/J$18</f>
        <v>0.10909090909090909</v>
      </c>
      <c r="L6" s="222">
        <f t="shared" ref="L6:L11" si="6">K6+L5</f>
        <v>0.39999999999999997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13-19.04'!AE13</f>
        <v>2998.7956074565909</v>
      </c>
      <c r="D7" s="222">
        <f t="shared" si="2"/>
        <v>0.12495677719480451</v>
      </c>
      <c r="E7" s="222">
        <f t="shared" si="3"/>
        <v>0.62556817140594945</v>
      </c>
      <c r="F7" s="223" t="str">
        <f t="shared" si="1"/>
        <v>A</v>
      </c>
      <c r="G7" s="223" t="str">
        <f t="shared" si="4"/>
        <v>A</v>
      </c>
      <c r="I7" s="220" t="s">
        <v>57</v>
      </c>
      <c r="J7" s="221">
        <f>'Юнит 13-19.04'!R12</f>
        <v>6</v>
      </c>
      <c r="K7" s="222">
        <f t="shared" si="5"/>
        <v>0.10909090909090909</v>
      </c>
      <c r="L7" s="222">
        <f t="shared" si="6"/>
        <v>0.50909090909090904</v>
      </c>
      <c r="M7" s="223" t="str">
        <f t="shared" si="0"/>
        <v>A</v>
      </c>
    </row>
    <row r="8" spans="2:13" ht="28.5" customHeight="1" outlineLevel="1" thickBot="1">
      <c r="B8" s="220" t="s">
        <v>38</v>
      </c>
      <c r="C8" s="221">
        <f>'Юнит 13-19.04'!AE3</f>
        <v>2140.6987402880209</v>
      </c>
      <c r="D8" s="222">
        <f t="shared" si="2"/>
        <v>8.9200749416277453E-2</v>
      </c>
      <c r="E8" s="222">
        <f t="shared" si="3"/>
        <v>0.71476892082222687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'Юнит 13-19.04'!R13</f>
        <v>6</v>
      </c>
      <c r="K8" s="222">
        <f t="shared" si="5"/>
        <v>0.10909090909090909</v>
      </c>
      <c r="L8" s="222">
        <f t="shared" si="6"/>
        <v>0.61818181818181817</v>
      </c>
      <c r="M8" s="223" t="str">
        <f t="shared" si="0"/>
        <v>A</v>
      </c>
    </row>
    <row r="9" spans="2:13" ht="28.5" customHeight="1" outlineLevel="1" thickBot="1">
      <c r="B9" s="220" t="s">
        <v>40</v>
      </c>
      <c r="C9" s="221">
        <f>'Юнит 13-19.04'!AE5</f>
        <v>2047.4787402880204</v>
      </c>
      <c r="D9" s="222">
        <f t="shared" si="2"/>
        <v>8.5316366385591577E-2</v>
      </c>
      <c r="E9" s="222">
        <f t="shared" si="3"/>
        <v>0.80008528720781846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13-19.04'!R16</f>
        <v>6</v>
      </c>
      <c r="K9" s="222">
        <f t="shared" si="5"/>
        <v>0.10909090909090909</v>
      </c>
      <c r="L9" s="222">
        <f t="shared" si="6"/>
        <v>0.72727272727272729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13-19.04'!AE14</f>
        <v>2041.4836088761406</v>
      </c>
      <c r="D10" s="222">
        <f t="shared" si="2"/>
        <v>8.5066555328704246E-2</v>
      </c>
      <c r="E10" s="222">
        <f t="shared" si="3"/>
        <v>0.88515184253652268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'Юнит 13-19.04'!R11</f>
        <v>4</v>
      </c>
      <c r="K10" s="222">
        <f t="shared" si="5"/>
        <v>7.2727272727272724E-2</v>
      </c>
      <c r="L10" s="222">
        <f t="shared" si="6"/>
        <v>0.8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13-19.04'!AE10</f>
        <v>1927.6036088761405</v>
      </c>
      <c r="D11" s="222">
        <f t="shared" si="2"/>
        <v>8.0321291012736565E-2</v>
      </c>
      <c r="E11" s="222">
        <f t="shared" si="3"/>
        <v>0.96547313354925923</v>
      </c>
      <c r="F11" s="223" t="str">
        <f t="shared" si="1"/>
        <v>C</v>
      </c>
      <c r="G11" s="223" t="str">
        <f t="shared" si="4"/>
        <v>A</v>
      </c>
      <c r="I11" s="220" t="s">
        <v>41</v>
      </c>
      <c r="J11" s="221">
        <f>'Юнит 13-19.04'!R6</f>
        <v>3</v>
      </c>
      <c r="K11" s="222">
        <f t="shared" si="5"/>
        <v>5.4545454545454543E-2</v>
      </c>
      <c r="L11" s="222">
        <f t="shared" si="6"/>
        <v>0.85454545454545461</v>
      </c>
      <c r="M11" s="223" t="str">
        <f t="shared" si="0"/>
        <v>B</v>
      </c>
    </row>
    <row r="12" spans="2:13" ht="28.5" customHeight="1" outlineLevel="1" thickBot="1">
      <c r="B12" s="220" t="s">
        <v>41</v>
      </c>
      <c r="C12" s="221">
        <f>'Юнит 13-19.04'!AE6</f>
        <v>1206.3502546941634</v>
      </c>
      <c r="D12" s="222">
        <f t="shared" si="2"/>
        <v>5.0267393889697198E-2</v>
      </c>
      <c r="E12" s="222">
        <f>D12+E5</f>
        <v>0.42376537528212116</v>
      </c>
      <c r="F12" s="223" t="str">
        <f t="shared" si="1"/>
        <v>A</v>
      </c>
      <c r="G12" s="223" t="str">
        <f t="shared" si="4"/>
        <v>B</v>
      </c>
      <c r="I12" s="220" t="s">
        <v>38</v>
      </c>
      <c r="J12" s="221">
        <f>'Юнит 13-19.04'!R3</f>
        <v>2</v>
      </c>
      <c r="K12" s="222">
        <f t="shared" si="5"/>
        <v>3.6363636363636362E-2</v>
      </c>
      <c r="L12" s="222">
        <f>K12+L5</f>
        <v>0.32727272727272727</v>
      </c>
      <c r="M12" s="223" t="str">
        <f t="shared" si="0"/>
        <v>A</v>
      </c>
    </row>
    <row r="13" spans="2:13" ht="28.5" customHeight="1" outlineLevel="1" thickBot="1">
      <c r="B13" s="220" t="s">
        <v>60</v>
      </c>
      <c r="C13" s="221">
        <f>'Юнит 13-19.04'!AE16</f>
        <v>1128.1289963314919</v>
      </c>
      <c r="D13" s="222">
        <f t="shared" si="2"/>
        <v>4.7007993239376933E-2</v>
      </c>
      <c r="E13" s="222">
        <f t="shared" ref="E13:E16" si="7">D13+E12</f>
        <v>0.47077336852149809</v>
      </c>
      <c r="F13" s="223" t="str">
        <f t="shared" si="1"/>
        <v>A</v>
      </c>
      <c r="G13" s="223" t="str">
        <f t="shared" si="4"/>
        <v>A</v>
      </c>
      <c r="I13" s="220" t="s">
        <v>40</v>
      </c>
      <c r="J13" s="221">
        <f>'Юнит 13-19.04'!R5</f>
        <v>2</v>
      </c>
      <c r="K13" s="222">
        <f t="shared" si="5"/>
        <v>3.6363636363636362E-2</v>
      </c>
      <c r="L13" s="222">
        <f t="shared" ref="L13:L16" si="8">K13+L12</f>
        <v>0.36363636363636365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13-19.04'!AE12</f>
        <v>212.68045286406084</v>
      </c>
      <c r="D14" s="222">
        <f t="shared" si="2"/>
        <v>8.8621791682443867E-3</v>
      </c>
      <c r="E14" s="222">
        <f t="shared" si="7"/>
        <v>0.47963554768974248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'Юнит 13-19.04'!R10</f>
        <v>2</v>
      </c>
      <c r="K14" s="222">
        <f t="shared" si="5"/>
        <v>3.6363636363636362E-2</v>
      </c>
      <c r="L14" s="222">
        <f t="shared" si="8"/>
        <v>0.4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13-19.04'!AE15</f>
        <v>-397.47389599999997</v>
      </c>
      <c r="D15" s="222">
        <f t="shared" si="2"/>
        <v>-1.656233487194804E-2</v>
      </c>
      <c r="E15" s="222">
        <f t="shared" si="7"/>
        <v>0.46307321281779446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'Юнит 13-19.04'!R14</f>
        <v>2</v>
      </c>
      <c r="K15" s="222">
        <f t="shared" si="5"/>
        <v>3.6363636363636362E-2</v>
      </c>
      <c r="L15" s="222">
        <f t="shared" si="8"/>
        <v>0.4363636363636364</v>
      </c>
      <c r="M15" s="223" t="str">
        <f t="shared" si="0"/>
        <v>A</v>
      </c>
    </row>
    <row r="16" spans="2:13" ht="28.5" customHeight="1" outlineLevel="1" thickBot="1">
      <c r="B16" s="220" t="s">
        <v>55</v>
      </c>
      <c r="C16" s="221">
        <f>'Юнит 13-19.04'!AE9</f>
        <v>-401.88</v>
      </c>
      <c r="D16" s="222">
        <f t="shared" si="2"/>
        <v>-1.674593276520096E-2</v>
      </c>
      <c r="E16" s="222">
        <f t="shared" si="7"/>
        <v>0.44632728005259348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13-19.04'!R9</f>
        <v>0</v>
      </c>
      <c r="K16" s="222">
        <f t="shared" si="5"/>
        <v>0</v>
      </c>
      <c r="L16" s="222">
        <f t="shared" si="8"/>
        <v>0.4363636363636364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13-19.04'!AE11</f>
        <v>-919.20716941565672</v>
      </c>
      <c r="D17" s="222">
        <f t="shared" si="2"/>
        <v>-3.8302432209428867E-2</v>
      </c>
      <c r="E17" s="222">
        <f>D17+E14</f>
        <v>0.44133311548031362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13-19.04'!R15</f>
        <v>0</v>
      </c>
      <c r="K17" s="222">
        <f t="shared" si="5"/>
        <v>0</v>
      </c>
      <c r="L17" s="222">
        <f>K17+L14</f>
        <v>0.4</v>
      </c>
      <c r="M17" s="223" t="str">
        <f t="shared" si="0"/>
        <v>A</v>
      </c>
    </row>
    <row r="18" spans="2:13" outlineLevel="1">
      <c r="C18" s="224">
        <f>SUM(C4:C17)</f>
        <v>23998.663175999995</v>
      </c>
      <c r="D18" s="225">
        <f>SUM(D4:D17)</f>
        <v>0.99999999999999989</v>
      </c>
      <c r="J18" s="224">
        <f>SUM(J4:J17)</f>
        <v>55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41" priority="4" operator="equal">
      <formula>"C"</formula>
    </cfRule>
    <cfRule type="cellIs" dxfId="540" priority="5" operator="equal">
      <formula>"B"</formula>
    </cfRule>
    <cfRule type="cellIs" dxfId="539" priority="6" operator="equal">
      <formula>"A"</formula>
    </cfRule>
  </conditionalFormatting>
  <conditionalFormatting sqref="M22:M41 D22:D41 K22:K41 F22:G41">
    <cfRule type="cellIs" dxfId="538" priority="1" operator="equal">
      <formula>"C"</formula>
    </cfRule>
    <cfRule type="cellIs" dxfId="537" priority="2" operator="equal">
      <formula>"B"</formula>
    </cfRule>
    <cfRule type="cellIs" dxfId="536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ACE-6D9C-482D-A5C6-A9185C94C8F2}">
  <dimension ref="B1:M43"/>
  <sheetViews>
    <sheetView workbookViewId="0">
      <selection activeCell="H7" sqref="H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06-12.04'!AE8</f>
        <v>10134.918834118527</v>
      </c>
      <c r="D4" s="222">
        <f>C4/C$18</f>
        <v>0.33361766790739045</v>
      </c>
      <c r="E4" s="222">
        <f>D4</f>
        <v>0.33361766790739045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60</v>
      </c>
      <c r="J4" s="221">
        <f>'Юнит 06-12.04'!R16</f>
        <v>15</v>
      </c>
      <c r="K4" s="222">
        <f>J4/J$18</f>
        <v>0.18292682926829268</v>
      </c>
      <c r="L4" s="222">
        <f>K4</f>
        <v>0.18292682926829268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57</v>
      </c>
      <c r="C5" s="221">
        <f>'Юнит 06-12.04'!AE12</f>
        <v>9483.5035421515768</v>
      </c>
      <c r="D5" s="222">
        <f>C5/C$18</f>
        <v>0.31217461008894792</v>
      </c>
      <c r="E5" s="222">
        <f>D5+E4</f>
        <v>0.64579227799633832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06-12.04'!R12</f>
        <v>14</v>
      </c>
      <c r="K5" s="222">
        <f>J5/J$18</f>
        <v>0.17073170731707318</v>
      </c>
      <c r="L5" s="222">
        <f>K5+L4</f>
        <v>0.35365853658536583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06-12.04'!AE16</f>
        <v>6610.6234669840469</v>
      </c>
      <c r="D6" s="222">
        <f t="shared" ref="D6:D17" si="2">C6/C$18</f>
        <v>0.21760616148643286</v>
      </c>
      <c r="E6" s="222">
        <f t="shared" ref="E6:E11" si="3">D6+E5</f>
        <v>0.86339843948277117</v>
      </c>
      <c r="F6" s="223" t="str">
        <f t="shared" si="1"/>
        <v>B</v>
      </c>
      <c r="G6" s="223" t="str">
        <f t="shared" ref="G6:G17" si="4">VLOOKUP(B$4:B$17,I$4:M$17,5,0)</f>
        <v>A</v>
      </c>
      <c r="I6" s="220" t="s">
        <v>43</v>
      </c>
      <c r="J6" s="221">
        <f>'Юнит 06-12.04'!R8</f>
        <v>12</v>
      </c>
      <c r="K6" s="222">
        <f t="shared" ref="K6:K17" si="5">J6/J$18</f>
        <v>0.14634146341463414</v>
      </c>
      <c r="L6" s="222">
        <f t="shared" ref="L6:L11" si="6">K6+L5</f>
        <v>0.5</v>
      </c>
      <c r="M6" s="223" t="str">
        <f t="shared" si="0"/>
        <v>A</v>
      </c>
    </row>
    <row r="7" spans="2:13" ht="28.5" customHeight="1" outlineLevel="1" thickBot="1">
      <c r="B7" s="220" t="s">
        <v>52</v>
      </c>
      <c r="C7" s="221">
        <f>'Юнит 06-12.04'!AE11</f>
        <v>3900.6563671894487</v>
      </c>
      <c r="D7" s="222">
        <f t="shared" si="2"/>
        <v>0.12840042449565794</v>
      </c>
      <c r="E7" s="222">
        <f t="shared" si="3"/>
        <v>0.99179886397842909</v>
      </c>
      <c r="F7" s="223" t="str">
        <f t="shared" si="1"/>
        <v>C</v>
      </c>
      <c r="G7" s="223" t="str">
        <f t="shared" si="4"/>
        <v>A</v>
      </c>
      <c r="I7" s="220" t="s">
        <v>52</v>
      </c>
      <c r="J7" s="221">
        <f>'Юнит 06-12.04'!R11</f>
        <v>12</v>
      </c>
      <c r="K7" s="222">
        <f t="shared" si="5"/>
        <v>0.14634146341463414</v>
      </c>
      <c r="L7" s="222">
        <f t="shared" si="6"/>
        <v>0.64634146341463417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06-12.04'!AE7</f>
        <v>1898.8454257490687</v>
      </c>
      <c r="D8" s="222">
        <f t="shared" si="2"/>
        <v>6.250552106272661E-2</v>
      </c>
      <c r="E8" s="222">
        <f t="shared" si="3"/>
        <v>1.0543043850411558</v>
      </c>
      <c r="F8" s="223" t="str">
        <f t="shared" si="1"/>
        <v>C</v>
      </c>
      <c r="G8" s="223" t="str">
        <f t="shared" si="4"/>
        <v>A</v>
      </c>
      <c r="I8" s="220" t="s">
        <v>42</v>
      </c>
      <c r="J8" s="221">
        <f>'Юнит 06-12.04'!R7</f>
        <v>9</v>
      </c>
      <c r="K8" s="222">
        <f t="shared" si="5"/>
        <v>0.10975609756097561</v>
      </c>
      <c r="L8" s="222">
        <f t="shared" si="6"/>
        <v>0.75609756097560976</v>
      </c>
      <c r="M8" s="223" t="str">
        <f t="shared" si="0"/>
        <v>A</v>
      </c>
    </row>
    <row r="9" spans="2:13" ht="28.5" customHeight="1" outlineLevel="1" thickBot="1">
      <c r="B9" s="220" t="s">
        <v>58</v>
      </c>
      <c r="C9" s="221">
        <f>'Юнит 06-12.04'!AE13</f>
        <v>1677.165640701475</v>
      </c>
      <c r="D9" s="222">
        <f t="shared" si="2"/>
        <v>5.5208344428137213E-2</v>
      </c>
      <c r="E9" s="222">
        <f t="shared" si="3"/>
        <v>1.109512729469293</v>
      </c>
      <c r="F9" s="223" t="str">
        <f t="shared" si="1"/>
        <v>C</v>
      </c>
      <c r="G9" s="223" t="str">
        <f t="shared" si="4"/>
        <v>B</v>
      </c>
      <c r="I9" s="220" t="s">
        <v>58</v>
      </c>
      <c r="J9" s="221">
        <f>'Юнит 06-12.04'!R13</f>
        <v>9</v>
      </c>
      <c r="K9" s="222">
        <f t="shared" si="5"/>
        <v>0.10975609756097561</v>
      </c>
      <c r="L9" s="222">
        <f t="shared" si="6"/>
        <v>0.86585365853658536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06-12.04'!AE9</f>
        <v>970.59456125987731</v>
      </c>
      <c r="D10" s="222">
        <f t="shared" si="2"/>
        <v>3.1949687936428342E-2</v>
      </c>
      <c r="E10" s="222">
        <f t="shared" si="3"/>
        <v>1.1414624174057213</v>
      </c>
      <c r="F10" s="223" t="str">
        <f t="shared" si="1"/>
        <v>C</v>
      </c>
      <c r="G10" s="223" t="str">
        <f t="shared" si="4"/>
        <v>A</v>
      </c>
      <c r="I10" s="220" t="s">
        <v>39</v>
      </c>
      <c r="J10" s="221">
        <f>'Юнит 06-12.04'!R4</f>
        <v>5</v>
      </c>
      <c r="K10" s="222">
        <f t="shared" si="5"/>
        <v>6.097560975609756E-2</v>
      </c>
      <c r="L10" s="222">
        <f t="shared" si="6"/>
        <v>0.92682926829268286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'Юнит 06-12.04'!AE4</f>
        <v>68.955822889217785</v>
      </c>
      <c r="D11" s="222">
        <f t="shared" si="2"/>
        <v>2.2698633504090334E-3</v>
      </c>
      <c r="E11" s="222">
        <f t="shared" si="3"/>
        <v>1.1437322807561303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06-12.04'!R3</f>
        <v>2</v>
      </c>
      <c r="K11" s="222">
        <f t="shared" si="5"/>
        <v>2.4390243902439025E-2</v>
      </c>
      <c r="L11" s="222">
        <f t="shared" si="6"/>
        <v>0.95121951219512191</v>
      </c>
      <c r="M11" s="223" t="str">
        <f t="shared" si="0"/>
        <v>C</v>
      </c>
    </row>
    <row r="12" spans="2:13" ht="28.5" customHeight="1" outlineLevel="1" thickBot="1">
      <c r="B12" s="220" t="s">
        <v>56</v>
      </c>
      <c r="C12" s="221">
        <f>'Юнит 06-12.04'!AE10</f>
        <v>0</v>
      </c>
      <c r="D12" s="222">
        <f t="shared" si="2"/>
        <v>0</v>
      </c>
      <c r="E12" s="222">
        <f>D12+E5</f>
        <v>0.64579227799633832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'Юнит 06-12.04'!R5</f>
        <v>1</v>
      </c>
      <c r="K12" s="222">
        <f t="shared" si="5"/>
        <v>1.2195121951219513E-2</v>
      </c>
      <c r="L12" s="222">
        <f>K12+L5</f>
        <v>0.36585365853658536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06-12.04'!AE14</f>
        <v>-113.88</v>
      </c>
      <c r="D13" s="222">
        <f t="shared" si="2"/>
        <v>-3.7486614982445458E-3</v>
      </c>
      <c r="E13" s="222">
        <f t="shared" ref="E13:E16" si="7">D13+E12</f>
        <v>0.64204361649809372</v>
      </c>
      <c r="F13" s="223" t="str">
        <f t="shared" si="1"/>
        <v>A</v>
      </c>
      <c r="G13" s="223" t="str">
        <f t="shared" si="4"/>
        <v>A</v>
      </c>
      <c r="I13" s="220" t="s">
        <v>41</v>
      </c>
      <c r="J13" s="221">
        <f>'Юнит 06-12.04'!R6</f>
        <v>1</v>
      </c>
      <c r="K13" s="222">
        <f t="shared" si="5"/>
        <v>1.2195121951219513E-2</v>
      </c>
      <c r="L13" s="222">
        <f t="shared" ref="L13:L16" si="8">K13+L12</f>
        <v>0.37804878048780488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06-12.04'!AE5</f>
        <v>-839.34842274012317</v>
      </c>
      <c r="D14" s="222">
        <f t="shared" si="2"/>
        <v>-2.7629374042309331E-2</v>
      </c>
      <c r="E14" s="222">
        <f t="shared" si="7"/>
        <v>0.61441424245578435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06-12.04'!R9</f>
        <v>1</v>
      </c>
      <c r="K14" s="222">
        <f t="shared" si="5"/>
        <v>1.2195121951219513E-2</v>
      </c>
      <c r="L14" s="222">
        <f t="shared" si="8"/>
        <v>0.3902439024390244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06-12.04'!AE15</f>
        <v>-1084.0032054881472</v>
      </c>
      <c r="D15" s="222">
        <f t="shared" si="2"/>
        <v>-3.5682833512355884E-2</v>
      </c>
      <c r="E15" s="222">
        <f t="shared" si="7"/>
        <v>0.57873140894342845</v>
      </c>
      <c r="F15" s="223" t="str">
        <f t="shared" si="1"/>
        <v>A</v>
      </c>
      <c r="G15" s="223" t="str">
        <f t="shared" si="4"/>
        <v>A</v>
      </c>
      <c r="I15" s="220" t="s">
        <v>53</v>
      </c>
      <c r="J15" s="221">
        <f>'Юнит 06-12.04'!R15</f>
        <v>1</v>
      </c>
      <c r="K15" s="222">
        <f t="shared" si="5"/>
        <v>1.2195121951219513E-2</v>
      </c>
      <c r="L15" s="222">
        <f t="shared" si="8"/>
        <v>0.40243902439024393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06-12.04'!AE6</f>
        <v>-1161.3187087401229</v>
      </c>
      <c r="D16" s="222">
        <f t="shared" si="2"/>
        <v>-3.8227877859546636E-2</v>
      </c>
      <c r="E16" s="222">
        <f t="shared" si="7"/>
        <v>0.54050353108388183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06-12.04'!R10</f>
        <v>0</v>
      </c>
      <c r="K16" s="222">
        <f t="shared" si="5"/>
        <v>0</v>
      </c>
      <c r="L16" s="222">
        <f t="shared" si="8"/>
        <v>0.40243902439024393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06-12.04'!AE3</f>
        <v>-1167.8700880748424</v>
      </c>
      <c r="D17" s="222">
        <f t="shared" si="2"/>
        <v>-3.8443533843674299E-2</v>
      </c>
      <c r="E17" s="222">
        <f>D17+E14</f>
        <v>0.57597070861211008</v>
      </c>
      <c r="F17" s="223" t="str">
        <f t="shared" si="1"/>
        <v>A</v>
      </c>
      <c r="G17" s="223" t="str">
        <f t="shared" si="4"/>
        <v>C</v>
      </c>
      <c r="I17" s="220" t="s">
        <v>59</v>
      </c>
      <c r="J17" s="221">
        <f>'Юнит 06-12.04'!R14</f>
        <v>0</v>
      </c>
      <c r="K17" s="222">
        <f t="shared" si="5"/>
        <v>0</v>
      </c>
      <c r="L17" s="222">
        <f>K17+L14</f>
        <v>0.3902439024390244</v>
      </c>
      <c r="M17" s="223" t="str">
        <f t="shared" si="0"/>
        <v>A</v>
      </c>
    </row>
    <row r="18" spans="2:13" outlineLevel="1">
      <c r="C18" s="224">
        <f>SUM(C4:C17)</f>
        <v>30378.843236000012</v>
      </c>
      <c r="D18" s="225">
        <f>SUM(D4:D17)</f>
        <v>0.99999999999999989</v>
      </c>
      <c r="J18" s="224">
        <f>SUM(J4:J17)</f>
        <v>82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35" priority="4" operator="equal">
      <formula>"C"</formula>
    </cfRule>
    <cfRule type="cellIs" dxfId="534" priority="5" operator="equal">
      <formula>"B"</formula>
    </cfRule>
    <cfRule type="cellIs" dxfId="533" priority="6" operator="equal">
      <formula>"A"</formula>
    </cfRule>
  </conditionalFormatting>
  <conditionalFormatting sqref="M22:M41 D22:D41 K22:K41 F22:G41">
    <cfRule type="cellIs" dxfId="532" priority="1" operator="equal">
      <formula>"C"</formula>
    </cfRule>
    <cfRule type="cellIs" dxfId="531" priority="2" operator="equal">
      <formula>"B"</formula>
    </cfRule>
    <cfRule type="cellIs" dxfId="53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29" priority="4" operator="equal">
      <formula>"C"</formula>
    </cfRule>
    <cfRule type="cellIs" dxfId="528" priority="5" operator="equal">
      <formula>"B"</formula>
    </cfRule>
    <cfRule type="cellIs" dxfId="527" priority="6" operator="equal">
      <formula>"A"</formula>
    </cfRule>
  </conditionalFormatting>
  <conditionalFormatting sqref="M22:M41 D22:D41 K22:K41 F22:G41">
    <cfRule type="cellIs" dxfId="526" priority="1" operator="equal">
      <formula>"C"</formula>
    </cfRule>
    <cfRule type="cellIs" dxfId="525" priority="2" operator="equal">
      <formula>"B"</formula>
    </cfRule>
    <cfRule type="cellIs" dxfId="52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topLeftCell="A13"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МАРТ!AE8</f>
        <v>51269.370608694393</v>
      </c>
      <c r="D4" s="222">
        <f>C4/C$18</f>
        <v>0.29166504548604472</v>
      </c>
      <c r="E4" s="222">
        <f>D4</f>
        <v>0.29166504548604472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МАРТ!R8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МАРТ!AE7</f>
        <v>20625.734409256245</v>
      </c>
      <c r="D5" s="222">
        <f>C5/C$18</f>
        <v>0.11733722675422555</v>
      </c>
      <c r="E5" s="222">
        <f>D5+E4</f>
        <v>0.40900227224027025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МАРТ!R7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МАРТ!AE13</f>
        <v>19840.707676768932</v>
      </c>
      <c r="D6" s="222">
        <f t="shared" ref="D6:D17" si="2">C6/C$18</f>
        <v>0.11287130772849355</v>
      </c>
      <c r="E6" s="222">
        <f t="shared" ref="E6:E11" si="3">D6+E5</f>
        <v>0.52187357996876382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МАРТ!R15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МАРТ!AE15</f>
        <v>18752.444654651477</v>
      </c>
      <c r="D7" s="222">
        <f t="shared" si="2"/>
        <v>0.10668031532741185</v>
      </c>
      <c r="E7" s="222">
        <f t="shared" si="3"/>
        <v>0.62855389529617567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МАРТ!R13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МАРТ!AE16</f>
        <v>12366.329452540353</v>
      </c>
      <c r="D8" s="222">
        <f t="shared" si="2"/>
        <v>7.0350503613534537E-2</v>
      </c>
      <c r="E8" s="222">
        <f t="shared" si="3"/>
        <v>0.69890439890971023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МАРТ!R16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МАРТ!AE6</f>
        <v>11302.477579615826</v>
      </c>
      <c r="D9" s="222">
        <f t="shared" si="2"/>
        <v>6.4298383191086314E-2</v>
      </c>
      <c r="E9" s="222">
        <f t="shared" si="3"/>
        <v>0.76320278210079651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МАРТ!R6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МАРТ!AE11</f>
        <v>11208.545681738146</v>
      </c>
      <c r="D10" s="222">
        <f t="shared" si="2"/>
        <v>6.3764016356818248E-2</v>
      </c>
      <c r="E10" s="222">
        <f t="shared" si="3"/>
        <v>0.82696679845761478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МАРТ!R11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МАРТ!AE9</f>
        <v>8442.6926731079093</v>
      </c>
      <c r="D11" s="222">
        <f t="shared" si="2"/>
        <v>4.8029424065313728E-2</v>
      </c>
      <c r="E11" s="222">
        <f t="shared" si="3"/>
        <v>0.87499622252292852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МАРТ!R4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МАРТ!AE5</f>
        <v>8049.3408788738016</v>
      </c>
      <c r="D12" s="222">
        <f t="shared" si="2"/>
        <v>4.5791694840335635E-2</v>
      </c>
      <c r="E12" s="222">
        <f>D12+E5</f>
        <v>0.45479396708060588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МАРТ!R12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МАРТ!AE10</f>
        <v>6801.8830176009951</v>
      </c>
      <c r="D13" s="222">
        <f t="shared" si="2"/>
        <v>3.8695062883859925E-2</v>
      </c>
      <c r="E13" s="222">
        <f t="shared" ref="E13:E16" si="7">D13+E12</f>
        <v>0.49348902996446581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МАРТ!R10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МАРТ!AE4</f>
        <v>5615.701503010655</v>
      </c>
      <c r="D14" s="222">
        <f t="shared" si="2"/>
        <v>3.1947024409811897E-2</v>
      </c>
      <c r="E14" s="222">
        <f t="shared" si="7"/>
        <v>0.52543605437427776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МАРТ!R9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МАРТ!AE12</f>
        <v>4966.328192384377</v>
      </c>
      <c r="D15" s="222">
        <f t="shared" si="2"/>
        <v>2.8252820756975987E-2</v>
      </c>
      <c r="E15" s="222">
        <f t="shared" si="7"/>
        <v>0.55368887513125375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МАРТ!R3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МАРТ!AE14</f>
        <v>1003.9554532395667</v>
      </c>
      <c r="D16" s="222">
        <f t="shared" si="2"/>
        <v>5.7113771723467169E-3</v>
      </c>
      <c r="E16" s="222">
        <f t="shared" si="7"/>
        <v>0.55940025230360046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МАРТ!R5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МАРТ!AE3</f>
        <v>-4463.8354984826301</v>
      </c>
      <c r="D17" s="222">
        <f t="shared" si="2"/>
        <v>-2.5394202586258591E-2</v>
      </c>
      <c r="E17" s="222">
        <f>D17+E14</f>
        <v>0.50004185178801919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МАРТ!R14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175781.67628300004</v>
      </c>
      <c r="D18" s="225">
        <f>SUM(D4:D17)</f>
        <v>1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23" priority="4" operator="equal">
      <formula>"C"</formula>
    </cfRule>
    <cfRule type="cellIs" dxfId="522" priority="5" operator="equal">
      <formula>"B"</formula>
    </cfRule>
    <cfRule type="cellIs" dxfId="521" priority="6" operator="equal">
      <formula>"A"</formula>
    </cfRule>
  </conditionalFormatting>
  <conditionalFormatting sqref="M22:M41 D22:D41 K22:K41 F22:G41">
    <cfRule type="cellIs" dxfId="520" priority="1" operator="equal">
      <formula>"C"</formula>
    </cfRule>
    <cfRule type="cellIs" dxfId="519" priority="2" operator="equal">
      <formula>"B"</formula>
    </cfRule>
    <cfRule type="cellIs" dxfId="518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17" priority="4" operator="equal">
      <formula>"C"</formula>
    </cfRule>
    <cfRule type="cellIs" dxfId="516" priority="5" operator="equal">
      <formula>"B"</formula>
    </cfRule>
    <cfRule type="cellIs" dxfId="515" priority="6" operator="equal">
      <formula>"A"</formula>
    </cfRule>
  </conditionalFormatting>
  <conditionalFormatting sqref="M22:M41 D22:D41 K22:K41 F22:G41">
    <cfRule type="cellIs" dxfId="514" priority="1" operator="equal">
      <formula>"C"</formula>
    </cfRule>
    <cfRule type="cellIs" dxfId="513" priority="2" operator="equal">
      <formula>"B"</formula>
    </cfRule>
    <cfRule type="cellIs" dxfId="51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11" priority="4" operator="equal">
      <formula>"C"</formula>
    </cfRule>
    <cfRule type="cellIs" dxfId="510" priority="5" operator="equal">
      <formula>"B"</formula>
    </cfRule>
    <cfRule type="cellIs" dxfId="509" priority="6" operator="equal">
      <formula>"A"</formula>
    </cfRule>
  </conditionalFormatting>
  <conditionalFormatting sqref="M22:M41 D22:D41 K22:K41 F22:G41">
    <cfRule type="cellIs" dxfId="508" priority="1" operator="equal">
      <formula>"C"</formula>
    </cfRule>
    <cfRule type="cellIs" dxfId="507" priority="2" operator="equal">
      <formula>"B"</formula>
    </cfRule>
    <cfRule type="cellIs" dxfId="506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05" priority="4" operator="equal">
      <formula>"C"</formula>
    </cfRule>
    <cfRule type="cellIs" dxfId="504" priority="5" operator="equal">
      <formula>"B"</formula>
    </cfRule>
    <cfRule type="cellIs" dxfId="503" priority="6" operator="equal">
      <formula>"A"</formula>
    </cfRule>
  </conditionalFormatting>
  <conditionalFormatting sqref="M22:M41 D22:D41 K22:K41 F22:G41">
    <cfRule type="cellIs" dxfId="502" priority="1" operator="equal">
      <formula>"C"</formula>
    </cfRule>
    <cfRule type="cellIs" dxfId="501" priority="2" operator="equal">
      <formula>"B"</formula>
    </cfRule>
    <cfRule type="cellIs" dxfId="500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9" priority="4" operator="equal">
      <formula>"C"</formula>
    </cfRule>
    <cfRule type="cellIs" dxfId="498" priority="5" operator="equal">
      <formula>"B"</formula>
    </cfRule>
    <cfRule type="cellIs" dxfId="497" priority="6" operator="equal">
      <formula>"A"</formula>
    </cfRule>
  </conditionalFormatting>
  <conditionalFormatting sqref="M22:M41 D22:D41 K22:K41 F22:G41">
    <cfRule type="cellIs" dxfId="496" priority="1" operator="equal">
      <formula>"C"</formula>
    </cfRule>
    <cfRule type="cellIs" dxfId="495" priority="2" operator="equal">
      <formula>"B"</formula>
    </cfRule>
    <cfRule type="cellIs" dxfId="494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3" priority="4" operator="equal">
      <formula>"C"</formula>
    </cfRule>
    <cfRule type="cellIs" dxfId="492" priority="5" operator="equal">
      <formula>"B"</formula>
    </cfRule>
    <cfRule type="cellIs" dxfId="491" priority="6" operator="equal">
      <formula>"A"</formula>
    </cfRule>
  </conditionalFormatting>
  <conditionalFormatting sqref="M22:M41 D22:D41 K22:K41 F22:G41">
    <cfRule type="cellIs" dxfId="490" priority="1" operator="equal">
      <formula>"C"</formula>
    </cfRule>
    <cfRule type="cellIs" dxfId="489" priority="2" operator="equal">
      <formula>"B"</formula>
    </cfRule>
    <cfRule type="cellIs" dxfId="488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7" priority="4" operator="equal">
      <formula>"C"</formula>
    </cfRule>
    <cfRule type="cellIs" dxfId="486" priority="5" operator="equal">
      <formula>"B"</formula>
    </cfRule>
    <cfRule type="cellIs" dxfId="485" priority="6" operator="equal">
      <formula>"A"</formula>
    </cfRule>
  </conditionalFormatting>
  <conditionalFormatting sqref="M22:M41 D22:D41 K22:K41 F22:G41">
    <cfRule type="cellIs" dxfId="484" priority="1" operator="equal">
      <formula>"C"</formula>
    </cfRule>
    <cfRule type="cellIs" dxfId="483" priority="2" operator="equal">
      <formula>"B"</formula>
    </cfRule>
    <cfRule type="cellIs" dxfId="482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1" priority="4" operator="equal">
      <formula>"C"</formula>
    </cfRule>
    <cfRule type="cellIs" dxfId="480" priority="5" operator="equal">
      <formula>"B"</formula>
    </cfRule>
    <cfRule type="cellIs" dxfId="479" priority="6" operator="equal">
      <formula>"A"</formula>
    </cfRule>
  </conditionalFormatting>
  <conditionalFormatting sqref="M22:M41 D22:D41 K22:K41 F22:G41">
    <cfRule type="cellIs" dxfId="478" priority="1" operator="equal">
      <formula>"C"</formula>
    </cfRule>
    <cfRule type="cellIs" dxfId="477" priority="2" operator="equal">
      <formula>"B"</formula>
    </cfRule>
    <cfRule type="cellIs" dxfId="476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75" priority="4" operator="equal">
      <formula>"C"</formula>
    </cfRule>
    <cfRule type="cellIs" dxfId="474" priority="5" operator="equal">
      <formula>"B"</formula>
    </cfRule>
    <cfRule type="cellIs" dxfId="473" priority="6" operator="equal">
      <formula>"A"</formula>
    </cfRule>
  </conditionalFormatting>
  <conditionalFormatting sqref="M22:M41 D22:D41 K22:K41 F22:G41">
    <cfRule type="cellIs" dxfId="472" priority="1" operator="equal">
      <formula>"C"</formula>
    </cfRule>
    <cfRule type="cellIs" dxfId="471" priority="2" operator="equal">
      <formula>"B"</formula>
    </cfRule>
    <cfRule type="cellIs" dxfId="470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69" priority="4" operator="equal">
      <formula>"C"</formula>
    </cfRule>
    <cfRule type="cellIs" dxfId="468" priority="5" operator="equal">
      <formula>"B"</formula>
    </cfRule>
    <cfRule type="cellIs" dxfId="467" priority="6" operator="equal">
      <formula>"A"</formula>
    </cfRule>
  </conditionalFormatting>
  <conditionalFormatting sqref="M22:M41 D22:D41 K22:K41 F22:G41">
    <cfRule type="cellIs" dxfId="466" priority="1" operator="equal">
      <formula>"C"</formula>
    </cfRule>
    <cfRule type="cellIs" dxfId="465" priority="2" operator="equal">
      <formula>"B"</formula>
    </cfRule>
    <cfRule type="cellIs" dxfId="464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63" priority="4" operator="equal">
      <formula>"C"</formula>
    </cfRule>
    <cfRule type="cellIs" dxfId="462" priority="5" operator="equal">
      <formula>"B"</formula>
    </cfRule>
    <cfRule type="cellIs" dxfId="461" priority="6" operator="equal">
      <formula>"A"</formula>
    </cfRule>
  </conditionalFormatting>
  <conditionalFormatting sqref="M22:M41 D22:D41 K22:K41 F22:G41">
    <cfRule type="cellIs" dxfId="460" priority="1" operator="equal">
      <formula>"C"</formula>
    </cfRule>
    <cfRule type="cellIs" dxfId="459" priority="2" operator="equal">
      <formula>"B"</formula>
    </cfRule>
    <cfRule type="cellIs" dxfId="458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7" priority="4" operator="equal">
      <formula>"C"</formula>
    </cfRule>
    <cfRule type="cellIs" dxfId="456" priority="5" operator="equal">
      <formula>"B"</formula>
    </cfRule>
    <cfRule type="cellIs" dxfId="455" priority="6" operator="equal">
      <formula>"A"</formula>
    </cfRule>
  </conditionalFormatting>
  <conditionalFormatting sqref="M22:M41 D22:D41 K22:K41 F22:G41">
    <cfRule type="cellIs" dxfId="454" priority="1" operator="equal">
      <formula>"C"</formula>
    </cfRule>
    <cfRule type="cellIs" dxfId="453" priority="2" operator="equal">
      <formula>"B"</formula>
    </cfRule>
    <cfRule type="cellIs" dxfId="452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1" priority="4" operator="equal">
      <formula>"C"</formula>
    </cfRule>
    <cfRule type="cellIs" dxfId="450" priority="5" operator="equal">
      <formula>"B"</formula>
    </cfRule>
    <cfRule type="cellIs" dxfId="449" priority="6" operator="equal">
      <formula>"A"</formula>
    </cfRule>
  </conditionalFormatting>
  <conditionalFormatting sqref="M22:M41 D22:D41 K22:K41 F22:G41">
    <cfRule type="cellIs" dxfId="448" priority="1" operator="equal">
      <formula>"C"</formula>
    </cfRule>
    <cfRule type="cellIs" dxfId="447" priority="2" operator="equal">
      <formula>"B"</formula>
    </cfRule>
    <cfRule type="cellIs" dxfId="446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5" priority="4" operator="equal">
      <formula>"C"</formula>
    </cfRule>
    <cfRule type="cellIs" dxfId="444" priority="5" operator="equal">
      <formula>"B"</formula>
    </cfRule>
    <cfRule type="cellIs" dxfId="443" priority="6" operator="equal">
      <formula>"A"</formula>
    </cfRule>
  </conditionalFormatting>
  <conditionalFormatting sqref="M22:M41 D22:D41 K22:K41 F22:G41">
    <cfRule type="cellIs" dxfId="442" priority="1" operator="equal">
      <formula>"C"</formula>
    </cfRule>
    <cfRule type="cellIs" dxfId="441" priority="2" operator="equal">
      <formula>"B"</formula>
    </cfRule>
    <cfRule type="cellIs" dxfId="440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9" priority="4" operator="equal">
      <formula>"C"</formula>
    </cfRule>
    <cfRule type="cellIs" dxfId="438" priority="5" operator="equal">
      <formula>"B"</formula>
    </cfRule>
    <cfRule type="cellIs" dxfId="437" priority="6" operator="equal">
      <formula>"A"</formula>
    </cfRule>
  </conditionalFormatting>
  <conditionalFormatting sqref="M22:M41 D22:D41 K22:K41 F22:G41">
    <cfRule type="cellIs" dxfId="436" priority="1" operator="equal">
      <formula>"C"</formula>
    </cfRule>
    <cfRule type="cellIs" dxfId="435" priority="2" operator="equal">
      <formula>"B"</formula>
    </cfRule>
    <cfRule type="cellIs" dxfId="434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3" priority="4" operator="equal">
      <formula>"C"</formula>
    </cfRule>
    <cfRule type="cellIs" dxfId="432" priority="5" operator="equal">
      <formula>"B"</formula>
    </cfRule>
    <cfRule type="cellIs" dxfId="431" priority="6" operator="equal">
      <formula>"A"</formula>
    </cfRule>
  </conditionalFormatting>
  <conditionalFormatting sqref="M22:M41 D22:D41 K22:K41 F22:G41">
    <cfRule type="cellIs" dxfId="430" priority="1" operator="equal">
      <formula>"C"</formula>
    </cfRule>
    <cfRule type="cellIs" dxfId="429" priority="2" operator="equal">
      <formula>"B"</formula>
    </cfRule>
    <cfRule type="cellIs" dxfId="428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AA27" sqref="AA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4421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f>31+28+31+30</f>
        <v>120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ЯНВАРЬ!K3+ФЕВРАЛЬ!K3+МАРТ!K3+АПРЕЛЬ!K3</f>
        <v>69</v>
      </c>
      <c r="L3" s="36"/>
      <c r="M3" s="36"/>
      <c r="N3" s="37">
        <f>K3/$O$1</f>
        <v>0.57499999999999996</v>
      </c>
      <c r="O3" s="38">
        <f>R3/$O$1</f>
        <v>0.38333333333333336</v>
      </c>
      <c r="P3" s="32">
        <f>ЯНВАРЬ!P3+ФЕВРАЛЬ!P3+МАРТ!P3+АПРЕЛЬ!P3</f>
        <v>48</v>
      </c>
      <c r="Q3" s="32">
        <f>ЯНВАРЬ!Q3+ФЕВРАЛЬ!Q3+МАРТ!Q3+АПРЕЛЬ!Q3</f>
        <v>2</v>
      </c>
      <c r="R3" s="40">
        <f t="shared" ref="R3:R7" si="1">P3-Q3</f>
        <v>46</v>
      </c>
      <c r="S3" s="32">
        <f>ЯНВАРЬ!S3+ФЕВРАЛЬ!S3+МАРТ!S3+АПРЕЛЬ!S3</f>
        <v>101840</v>
      </c>
      <c r="T3" s="32">
        <f>ЯНВАРЬ!T3+ФЕВРАЛЬ!T3+МАРТ!T3+АПРЕЛЬ!T3</f>
        <v>-4800</v>
      </c>
      <c r="U3" s="40">
        <f t="shared" ref="U3:U7" si="2">S3+T3</f>
        <v>97040</v>
      </c>
      <c r="V3" s="43">
        <f t="shared" ref="V3:V14" si="3">U3/$U$24</f>
        <v>2.607598365360431E-2</v>
      </c>
      <c r="W3" s="44">
        <f t="shared" ref="W3:W7" si="4">R3*H3</f>
        <v>6577.08</v>
      </c>
      <c r="X3" s="32">
        <f>ЯНВАРЬ!X3+ФЕВРАЛЬ!X3+МАРТ!X3+АПРЕЛЬ!X3</f>
        <v>41727.199999999997</v>
      </c>
      <c r="Y3" s="45">
        <f t="shared" ref="Y3:Y16" si="5">IF(U3=0,0,X3/U3)</f>
        <v>0.43</v>
      </c>
      <c r="Z3" s="32">
        <f>ЯНВАРЬ!Z3+ФЕВРАЛЬ!Z3+МАРТ!Z3+АПРЕЛЬ!Z3</f>
        <v>11065.839999999998</v>
      </c>
      <c r="AA3" s="32">
        <f>ЯНВАРЬ!AA3+ФЕВРАЛЬ!AA3+МАРТ!AA3+АПРЕЛЬ!AA3</f>
        <v>35512.566002</v>
      </c>
      <c r="AB3" s="42"/>
      <c r="AC3" s="42"/>
      <c r="AD3" s="32">
        <f>ЯНВАРЬ!AD3+ФЕВРАЛЬ!AD3+МАРТ!AD3</f>
        <v>313.10735514364484</v>
      </c>
      <c r="AE3" s="47">
        <f t="shared" ref="AE3:AE7" si="6">U3-W3-X3-Z3-AA3-AB3-AC3-AD3</f>
        <v>1844.2066428563603</v>
      </c>
      <c r="AF3" s="46"/>
      <c r="AG3" s="48">
        <f t="shared" ref="AG3:AG7" si="7">IF(R3=0,0,U3/R3)</f>
        <v>2109.5652173913045</v>
      </c>
      <c r="AH3" s="49">
        <f t="shared" ref="AH3:AH7" si="8">H3</f>
        <v>142.97999999999999</v>
      </c>
      <c r="AI3" s="49">
        <f t="shared" ref="AI3:AI7" si="9">IF(R3=0,0,X3/R3)</f>
        <v>907.11304347826081</v>
      </c>
      <c r="AJ3" s="49">
        <f t="shared" ref="AJ3:AJ7" si="10">IF(P3=0,Z3/1,Z3/P3)</f>
        <v>230.5383333333333</v>
      </c>
      <c r="AK3" s="49">
        <f t="shared" ref="AK3:AK7" si="11">IF(P3=0,0,AA3/P3)</f>
        <v>739.84512504166662</v>
      </c>
      <c r="AL3" s="49">
        <f>_xlfn.IFS(R3=0,AE3,R3&lt;0,AE3/-R3,R3&gt;0,AE3/R3)</f>
        <v>40.09144875774696</v>
      </c>
      <c r="AM3" s="50">
        <f t="shared" ref="AM3:AM7" si="12">IF(AG3=0,0,AL3/AG3)</f>
        <v>1.9004602667522259E-2</v>
      </c>
      <c r="AN3" s="51">
        <f t="shared" ref="AN3:AN7" si="13">IF(AH3=0,0,AL3/AH3)</f>
        <v>0.28039899816580616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ЯНВАРЬ!K4+ФЕВРАЛЬ!K4+МАРТ!K4+АПРЕЛЬ!K4</f>
        <v>119</v>
      </c>
      <c r="L4" s="36"/>
      <c r="M4" s="36"/>
      <c r="N4" s="37">
        <f t="shared" ref="N4:N16" si="15">K4/$O$1</f>
        <v>0.9916666666666667</v>
      </c>
      <c r="O4" s="38">
        <f t="shared" ref="O4:O16" si="16">R4/$O$1</f>
        <v>0.54166666666666663</v>
      </c>
      <c r="P4" s="32">
        <f>ЯНВАРЬ!P4+ФЕВРАЛЬ!P4+МАРТ!P4+АПРЕЛЬ!P4</f>
        <v>68</v>
      </c>
      <c r="Q4" s="32">
        <f>ЯНВАРЬ!Q4+ФЕВРАЛЬ!Q4+МАРТ!Q4+АПРЕЛЬ!Q4</f>
        <v>3</v>
      </c>
      <c r="R4" s="40">
        <f t="shared" si="1"/>
        <v>65</v>
      </c>
      <c r="S4" s="32">
        <f>ЯНВАРЬ!S4+ФЕВРАЛЬ!S4+МАРТ!S4+АПРЕЛЬ!S4</f>
        <v>141816</v>
      </c>
      <c r="T4" s="32">
        <f>ЯНВАРЬ!T4+ФЕВРАЛЬ!T4+МАРТ!T4+АПРЕЛЬ!T4</f>
        <v>-7004</v>
      </c>
      <c r="U4" s="40">
        <f t="shared" si="2"/>
        <v>134812</v>
      </c>
      <c r="V4" s="43">
        <f t="shared" si="3"/>
        <v>3.6225839945483354E-2</v>
      </c>
      <c r="W4" s="44">
        <f t="shared" si="4"/>
        <v>8000.85</v>
      </c>
      <c r="X4" s="32">
        <f>ЯНВАРЬ!X4+ФЕВРАЛЬ!X4+МАРТ!X4+АПРЕЛЬ!X4</f>
        <v>57969.16</v>
      </c>
      <c r="Y4" s="45">
        <f t="shared" si="5"/>
        <v>0.43000000000000005</v>
      </c>
      <c r="Z4" s="32">
        <f>ЯНВАРЬ!Z4+ФЕВРАЛЬ!Z4+МАРТ!Z4+АПРЕЛЬ!Z4</f>
        <v>13623.890000000001</v>
      </c>
      <c r="AA4" s="32">
        <f>ЯНВАРЬ!AA4+ФЕВРАЛЬ!AA4+МАРТ!AA4+АПРЕЛЬ!AA4</f>
        <v>24840.866811</v>
      </c>
      <c r="AB4" s="42"/>
      <c r="AC4" s="42"/>
      <c r="AD4" s="32">
        <f>ЯНВАРЬ!AD4+ФЕВРАЛЬ!AD4+МАРТ!AD4</f>
        <v>418.58819245744905</v>
      </c>
      <c r="AE4" s="47">
        <f t="shared" si="6"/>
        <v>29958.644996542542</v>
      </c>
      <c r="AF4" s="46"/>
      <c r="AG4" s="48">
        <f t="shared" si="7"/>
        <v>2074.0307692307692</v>
      </c>
      <c r="AH4" s="49">
        <f t="shared" si="8"/>
        <v>123.09</v>
      </c>
      <c r="AI4" s="49">
        <f t="shared" si="9"/>
        <v>891.83323076923079</v>
      </c>
      <c r="AJ4" s="49">
        <f t="shared" si="10"/>
        <v>200.35132352941179</v>
      </c>
      <c r="AK4" s="49">
        <f t="shared" si="11"/>
        <v>365.30686486764705</v>
      </c>
      <c r="AL4" s="49">
        <f t="array" ref="AL4">_xlfn.IFS(R4=0,AE4,R4&lt;0,AE4/-R4,R4&gt;0,AE4/R4)</f>
        <v>460.90223071603913</v>
      </c>
      <c r="AM4" s="50">
        <f t="shared" si="12"/>
        <v>0.22222535825106476</v>
      </c>
      <c r="AN4" s="51">
        <f t="shared" si="13"/>
        <v>3.744432778585093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ЯНВАРЬ!K5+ФЕВРАЛЬ!K5+МАРТ!K5+АПРЕЛЬ!K5</f>
        <v>42</v>
      </c>
      <c r="L5" s="36"/>
      <c r="M5" s="36"/>
      <c r="N5" s="37">
        <f t="shared" si="15"/>
        <v>0.35</v>
      </c>
      <c r="O5" s="38">
        <f t="shared" si="16"/>
        <v>0.32500000000000001</v>
      </c>
      <c r="P5" s="32">
        <f>ЯНВАРЬ!P5+ФЕВРАЛЬ!P5+МАРТ!P5+АПРЕЛЬ!P5</f>
        <v>42</v>
      </c>
      <c r="Q5" s="32">
        <f>ЯНВАРЬ!Q5+ФЕВРАЛЬ!Q5+МАРТ!Q5+АПРЕЛЬ!Q5</f>
        <v>3</v>
      </c>
      <c r="R5" s="40">
        <f t="shared" si="1"/>
        <v>39</v>
      </c>
      <c r="S5" s="32">
        <f>ЯНВАРЬ!S5+ФЕВРАЛЬ!S5+МАРТ!S5+АПРЕЛЬ!S5</f>
        <v>90884</v>
      </c>
      <c r="T5" s="32">
        <f>ЯНВАРЬ!T5+ФЕВРАЛЬ!T5+МАРТ!T5+АПРЕЛЬ!T5</f>
        <v>-7184</v>
      </c>
      <c r="U5" s="40">
        <f t="shared" si="2"/>
        <v>83700</v>
      </c>
      <c r="V5" s="43">
        <f t="shared" si="3"/>
        <v>2.2491342042525564E-2</v>
      </c>
      <c r="W5" s="44">
        <f t="shared" si="4"/>
        <v>4800.51</v>
      </c>
      <c r="X5" s="32">
        <f>ЯНВАРЬ!X5+ФЕВРАЛЬ!X5+МАРТ!X5+АПРЕЛЬ!X5</f>
        <v>35991</v>
      </c>
      <c r="Y5" s="45">
        <f t="shared" si="5"/>
        <v>0.43</v>
      </c>
      <c r="Z5" s="32">
        <f>ЯНВАРЬ!Z5+ФЕВРАЛЬ!Z5+МАРТ!Z5+АПРЕЛЬ!Z5</f>
        <v>6709.28</v>
      </c>
      <c r="AA5" s="32">
        <f>ЯНВАРЬ!AA5+ФЕВРАЛЬ!AA5+МАРТ!AA5+АПРЕЛЬ!AA5</f>
        <v>11489.63883</v>
      </c>
      <c r="AB5" s="55"/>
      <c r="AC5" s="42"/>
      <c r="AD5" s="32">
        <f>ЯНВАРЬ!AD5+ФЕВРАЛЬ!AD5+МАРТ!AD5</f>
        <v>262.00660482776135</v>
      </c>
      <c r="AE5" s="47">
        <f t="shared" si="6"/>
        <v>24447.564565172244</v>
      </c>
      <c r="AF5" s="46"/>
      <c r="AG5" s="48">
        <f t="shared" si="7"/>
        <v>2146.1538461538462</v>
      </c>
      <c r="AH5" s="49">
        <f t="shared" si="8"/>
        <v>123.09</v>
      </c>
      <c r="AI5" s="49">
        <f t="shared" si="9"/>
        <v>922.84615384615381</v>
      </c>
      <c r="AJ5" s="49">
        <f t="shared" si="10"/>
        <v>159.7447619047619</v>
      </c>
      <c r="AK5" s="49">
        <f t="shared" si="11"/>
        <v>273.56282928571426</v>
      </c>
      <c r="AL5" s="49">
        <f t="array" ref="AL5">_xlfn.IFS(R5=0,AE5,R5&lt;0,AE5/-R5,R5&gt;0,AE5/R5)</f>
        <v>626.86062987621142</v>
      </c>
      <c r="AM5" s="50">
        <f t="shared" si="12"/>
        <v>0.29208559815020602</v>
      </c>
      <c r="AN5" s="51">
        <f t="shared" si="13"/>
        <v>5.0927015182079076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ЯНВАРЬ!K6+ФЕВРАЛЬ!K6+МАРТ!K6+АПРЕЛЬ!K6</f>
        <v>179</v>
      </c>
      <c r="L6" s="36"/>
      <c r="M6" s="36"/>
      <c r="N6" s="37">
        <f t="shared" si="15"/>
        <v>1.4916666666666667</v>
      </c>
      <c r="O6" s="38">
        <f t="shared" si="16"/>
        <v>1.3083333333333333</v>
      </c>
      <c r="P6" s="32">
        <f>ЯНВАРЬ!P6+ФЕВРАЛЬ!P6+МАРТ!P6+АПРЕЛЬ!P6</f>
        <v>167</v>
      </c>
      <c r="Q6" s="32">
        <f>ЯНВАРЬ!Q6+ФЕВРАЛЬ!Q6+МАРТ!Q6+АПРЕЛЬ!Q6</f>
        <v>10</v>
      </c>
      <c r="R6" s="40">
        <f t="shared" si="1"/>
        <v>157</v>
      </c>
      <c r="S6" s="32">
        <f>ЯНВАРЬ!S6+ФЕВРАЛЬ!S6+МАРТ!S6+АПРЕЛЬ!S6</f>
        <v>333026</v>
      </c>
      <c r="T6" s="32">
        <f>ЯНВАРЬ!T6+ФЕВРАЛЬ!T6+МАРТ!T6+АПРЕЛЬ!T6</f>
        <v>-19822</v>
      </c>
      <c r="U6" s="40">
        <f t="shared" si="2"/>
        <v>313204</v>
      </c>
      <c r="V6" s="43">
        <f t="shared" si="3"/>
        <v>8.4162225723861131E-2</v>
      </c>
      <c r="W6" s="44">
        <f t="shared" si="4"/>
        <v>19325.13</v>
      </c>
      <c r="X6" s="32">
        <f>ЯНВАРЬ!X6+ФЕВРАЛЬ!X6+МАРТ!X6+АПРЕЛЬ!X6</f>
        <v>134677.72</v>
      </c>
      <c r="Y6" s="45">
        <f t="shared" si="5"/>
        <v>0.43</v>
      </c>
      <c r="Z6" s="32">
        <f>ЯНВАРЬ!Z6+ФЕВРАЛЬ!Z6+МАРТ!Z6+АПРЕЛЬ!Z6</f>
        <v>26561.259999999995</v>
      </c>
      <c r="AA6" s="32">
        <f>ЯНВАРЬ!AA6+ФЕВРАЛЬ!AA6+МАРТ!AA6+АПРЕЛЬ!AA6</f>
        <v>71501.777505000005</v>
      </c>
      <c r="AB6" s="55"/>
      <c r="AC6" s="42"/>
      <c r="AD6" s="32">
        <f>ЯНВАРЬ!AD6+ФЕВРАЛЬ!AD6+МАРТ!AD6</f>
        <v>1036.3463839029118</v>
      </c>
      <c r="AE6" s="47">
        <f t="shared" si="6"/>
        <v>60101.766111097095</v>
      </c>
      <c r="AF6" s="46"/>
      <c r="AG6" s="48">
        <f t="shared" si="7"/>
        <v>1994.9299363057326</v>
      </c>
      <c r="AH6" s="49">
        <f t="shared" si="8"/>
        <v>123.09</v>
      </c>
      <c r="AI6" s="49">
        <f t="shared" si="9"/>
        <v>857.81987261146503</v>
      </c>
      <c r="AJ6" s="49">
        <f t="shared" si="10"/>
        <v>159.04946107784428</v>
      </c>
      <c r="AK6" s="49">
        <f t="shared" si="11"/>
        <v>428.15435631736528</v>
      </c>
      <c r="AL6" s="49">
        <f t="array" ref="AL6">_xlfn.IFS(R6=0,AE6,R6&lt;0,AE6/-R6,R6&gt;0,AE6/R6)</f>
        <v>382.81379688596877</v>
      </c>
      <c r="AM6" s="50">
        <f t="shared" si="12"/>
        <v>0.19189335420715284</v>
      </c>
      <c r="AN6" s="51">
        <f t="shared" si="13"/>
        <v>3.1100316588347452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ЯНВАРЬ!K7+ФЕВРАЛЬ!K7+МАРТ!K7+АПРЕЛЬ!K7</f>
        <v>253</v>
      </c>
      <c r="L7" s="36"/>
      <c r="M7" s="36"/>
      <c r="N7" s="37">
        <f t="shared" si="15"/>
        <v>2.1083333333333334</v>
      </c>
      <c r="O7" s="38">
        <f t="shared" si="16"/>
        <v>1.5916666666666666</v>
      </c>
      <c r="P7" s="32">
        <f>ЯНВАРЬ!P7+ФЕВРАЛЬ!P7+МАРТ!P7+АПРЕЛЬ!P7</f>
        <v>201</v>
      </c>
      <c r="Q7" s="32">
        <f>ЯНВАРЬ!Q7+ФЕВРАЛЬ!Q7+МАРТ!Q7+АПРЕЛЬ!Q7</f>
        <v>10</v>
      </c>
      <c r="R7" s="40">
        <f t="shared" si="1"/>
        <v>191</v>
      </c>
      <c r="S7" s="32">
        <f>ЯНВАРЬ!S7+ФЕВРАЛЬ!S7+МАРТ!S7+АПРЕЛЬ!S7</f>
        <v>442511</v>
      </c>
      <c r="T7" s="32">
        <f>ЯНВАРЬ!T7+ФЕВРАЛЬ!T7+МАРТ!T7+АПРЕЛЬ!T7</f>
        <v>-22248</v>
      </c>
      <c r="U7" s="40">
        <f t="shared" si="2"/>
        <v>420263</v>
      </c>
      <c r="V7" s="43">
        <f t="shared" si="3"/>
        <v>0.11293045257846979</v>
      </c>
      <c r="W7" s="44">
        <f t="shared" si="4"/>
        <v>22392.84</v>
      </c>
      <c r="X7" s="32">
        <f>ЯНВАРЬ!X7+ФЕВРАЛЬ!X7+МАРТ!X7+АПРЕЛЬ!X7</f>
        <v>180713.09</v>
      </c>
      <c r="Y7" s="45">
        <f t="shared" si="5"/>
        <v>0.43</v>
      </c>
      <c r="Z7" s="32">
        <f>ЯНВАРЬ!Z7+ФЕВРАЛЬ!Z7+МАРТ!Z7+АПРЕЛЬ!Z7</f>
        <v>38854.42</v>
      </c>
      <c r="AA7" s="32">
        <f>ЯНВАРЬ!AA7+ФЕВРАЛЬ!AA7+МАРТ!AA7+АПРЕЛЬ!AA7</f>
        <v>107913.90586900001</v>
      </c>
      <c r="AB7" s="55"/>
      <c r="AC7" s="42"/>
      <c r="AD7" s="32">
        <f>ЯНВАРЬ!AD7+ФЕВРАЛЬ!AD7+МАРТ!AD7</f>
        <v>1332.8183673255646</v>
      </c>
      <c r="AE7" s="47">
        <f t="shared" si="6"/>
        <v>69055.925763674386</v>
      </c>
      <c r="AF7" s="46"/>
      <c r="AG7" s="48">
        <f t="shared" si="7"/>
        <v>2200.329842931937</v>
      </c>
      <c r="AH7" s="49">
        <f t="shared" si="8"/>
        <v>117.24</v>
      </c>
      <c r="AI7" s="49">
        <f t="shared" si="9"/>
        <v>946.14183246073299</v>
      </c>
      <c r="AJ7" s="49">
        <f t="shared" si="10"/>
        <v>193.30557213930348</v>
      </c>
      <c r="AK7" s="49">
        <f t="shared" si="11"/>
        <v>536.88510382587071</v>
      </c>
      <c r="AL7" s="49">
        <f t="array" ref="AL7">_xlfn.IFS(R7=0,AE7,R7&lt;0,AE7/-R7,R7&gt;0,AE7/R7)</f>
        <v>361.54934954803343</v>
      </c>
      <c r="AM7" s="50">
        <f t="shared" si="12"/>
        <v>0.1643159777655287</v>
      </c>
      <c r="AN7" s="51">
        <f t="shared" si="13"/>
        <v>3.083839556022121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ЯНВАРЬ!K8+ФЕВРАЛЬ!K8+МАРТ!K8+АПРЕЛЬ!K8</f>
        <v>398</v>
      </c>
      <c r="L8" s="36"/>
      <c r="M8" s="36"/>
      <c r="N8" s="37">
        <f t="shared" si="15"/>
        <v>3.3166666666666669</v>
      </c>
      <c r="O8" s="38">
        <f t="shared" si="16"/>
        <v>2.0916666666666668</v>
      </c>
      <c r="P8" s="32">
        <f>ЯНВАРЬ!P8+ФЕВРАЛЬ!P8+МАРТ!P8+АПРЕЛЬ!P8</f>
        <v>259</v>
      </c>
      <c r="Q8" s="32">
        <f>ЯНВАРЬ!Q8+ФЕВРАЛЬ!Q8+МАРТ!Q8+АПРЕЛЬ!Q8</f>
        <v>8</v>
      </c>
      <c r="R8" s="40">
        <f>P8-Q8</f>
        <v>251</v>
      </c>
      <c r="S8" s="32">
        <f>ЯНВАРЬ!S8+ФЕВРАЛЬ!S8+МАРТ!S8+АПРЕЛЬ!S8</f>
        <v>584730.00000000012</v>
      </c>
      <c r="T8" s="32">
        <f>ЯНВАРЬ!T8+ФЕВРАЛЬ!T8+МАРТ!T8+АПРЕЛЬ!T8</f>
        <v>-17280</v>
      </c>
      <c r="U8" s="40">
        <f>S8+T8</f>
        <v>567450.00000000012</v>
      </c>
      <c r="V8" s="43">
        <f t="shared" si="3"/>
        <v>0.1524816253528212</v>
      </c>
      <c r="W8" s="44">
        <f>R8*H8</f>
        <v>42642.39</v>
      </c>
      <c r="X8" s="32">
        <f>ЯНВАРЬ!X8+ФЕВРАЛЬ!X8+МАРТ!X8+АПРЕЛЬ!X8</f>
        <v>244003.5</v>
      </c>
      <c r="Y8" s="45">
        <f t="shared" si="5"/>
        <v>0.42999999999999994</v>
      </c>
      <c r="Z8" s="32">
        <f>ЯНВАРЬ!Z8+ФЕВРАЛЬ!Z8+МАРТ!Z8+АПРЕЛЬ!Z8</f>
        <v>45618.200000000004</v>
      </c>
      <c r="AA8" s="32">
        <f>ЯНВАРЬ!AA8+ФЕВРАЛЬ!AA8+МАРТ!AA8+АПРЕЛЬ!AA8</f>
        <v>98411.823030000014</v>
      </c>
      <c r="AB8" s="55"/>
      <c r="AC8" s="42"/>
      <c r="AD8" s="32">
        <f>ЯНВАРЬ!AD8+ФЕВРАЛЬ!AD8+МАРТ!AD8</f>
        <v>1565.344513253121</v>
      </c>
      <c r="AE8" s="47">
        <f>U8-W8-X8-Z8-AA8-AB8-AC8-AD8</f>
        <v>135208.74245674693</v>
      </c>
      <c r="AF8" s="46"/>
      <c r="AG8" s="48">
        <f>IF(R8=0,0,U8/R8)</f>
        <v>2260.7569721115542</v>
      </c>
      <c r="AH8" s="49">
        <f>H8</f>
        <v>169.89</v>
      </c>
      <c r="AI8" s="49">
        <f>IF(R8=0,0,X8/R8)</f>
        <v>972.12549800796808</v>
      </c>
      <c r="AJ8" s="49">
        <f>IF(P8=0,Z8/1,Z8/P8)</f>
        <v>176.13204633204634</v>
      </c>
      <c r="AK8" s="49">
        <f>IF(P8=0,0,AA8/P8)</f>
        <v>379.96842868725872</v>
      </c>
      <c r="AL8" s="49">
        <f t="array" ref="AL8">_xlfn.IFS(R8=0,AE8,R8&lt;0,AE8/-R8,R8&gt;0,AE8/R8)</f>
        <v>538.68024883166106</v>
      </c>
      <c r="AM8" s="50">
        <f>IF(AG8=0,0,AL8/AG8)</f>
        <v>0.2382742840016687</v>
      </c>
      <c r="AN8" s="51">
        <f>IF(AH8=0,0,AL8/AH8)</f>
        <v>3.1707590136656725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ЯНВАРЬ!K9+ФЕВРАЛЬ!K9+МАРТ!K9+АПРЕЛЬ!K9</f>
        <v>58</v>
      </c>
      <c r="L9" s="36"/>
      <c r="M9" s="36"/>
      <c r="N9" s="37">
        <f t="shared" si="15"/>
        <v>0.48333333333333334</v>
      </c>
      <c r="O9" s="38">
        <f t="shared" si="16"/>
        <v>0.3</v>
      </c>
      <c r="P9" s="32">
        <f>ЯНВАРЬ!P9+ФЕВРАЛЬ!P9+МАРТ!P9+АПРЕЛЬ!P9</f>
        <v>39</v>
      </c>
      <c r="Q9" s="32">
        <f>ЯНВАРЬ!Q9+ФЕВРАЛЬ!Q9+МАРТ!Q9+АПРЕЛЬ!Q9</f>
        <v>3</v>
      </c>
      <c r="R9" s="40">
        <f t="shared" ref="R9:R16" si="17">P9-Q9</f>
        <v>36</v>
      </c>
      <c r="S9" s="32">
        <f>ЯНВАРЬ!S9+ФЕВРАЛЬ!S9+МАРТ!S9+АПРЕЛЬ!S9</f>
        <v>90578</v>
      </c>
      <c r="T9" s="32">
        <f>ЯНВАРЬ!T9+ФЕВРАЛЬ!T9+МАРТ!T9+АПРЕЛЬ!T9</f>
        <v>-6800</v>
      </c>
      <c r="U9" s="40">
        <f t="shared" ref="U9:U16" si="18">S9+T9</f>
        <v>83778</v>
      </c>
      <c r="V9" s="43">
        <f t="shared" si="3"/>
        <v>2.2512301716113584E-2</v>
      </c>
      <c r="W9" s="44">
        <f t="shared" ref="W9:W16" si="19">R9*H9</f>
        <v>4428</v>
      </c>
      <c r="X9" s="32">
        <f>ЯНВАРЬ!X9+ФЕВРАЛЬ!X9+МАРТ!X9+АПРЕЛЬ!X9</f>
        <v>36024.54</v>
      </c>
      <c r="Y9" s="45">
        <f t="shared" si="5"/>
        <v>0.43</v>
      </c>
      <c r="Z9" s="32">
        <f>ЯНВАРЬ!Z9+ФЕВРАЛЬ!Z9+МАРТ!Z9+АПРЕЛЬ!Z9</f>
        <v>11125.870000000003</v>
      </c>
      <c r="AA9" s="32">
        <f>ЯНВАРЬ!AA9+ФЕВРАЛЬ!AA9+МАРТ!AA9+АПРЕЛЬ!AA9</f>
        <v>10568.786676</v>
      </c>
      <c r="AB9" s="55"/>
      <c r="AC9" s="42"/>
      <c r="AD9" s="32">
        <f>ЯНВАРЬ!AD9+ФЕВРАЛЬ!AD9+МАРТ!AD9</f>
        <v>254.45490699450175</v>
      </c>
      <c r="AE9" s="47">
        <f t="shared" ref="AE9:AE16" si="20">U9-W9-X9-Z9-AA9-AB9-AC9-AD9</f>
        <v>21376.348417005494</v>
      </c>
      <c r="AF9" s="46"/>
      <c r="AG9" s="48">
        <f t="shared" ref="AG9:AG16" si="21">IF(R9=0,0,U9/R9)</f>
        <v>2327.1666666666665</v>
      </c>
      <c r="AH9" s="49">
        <f t="shared" ref="AH9:AH16" si="22">H9</f>
        <v>123</v>
      </c>
      <c r="AI9" s="49">
        <f t="shared" ref="AI9:AI16" si="23">IF(R9=0,0,X9/R9)</f>
        <v>1000.6816666666667</v>
      </c>
      <c r="AJ9" s="49">
        <f t="shared" ref="AJ9:AJ16" si="24">IF(P9=0,Z9/1,Z9/P9)</f>
        <v>285.278717948718</v>
      </c>
      <c r="AK9" s="49">
        <f t="shared" ref="AK9:AK16" si="25">IF(P9=0,0,AA9/P9)</f>
        <v>270.99453015384614</v>
      </c>
      <c r="AL9" s="49">
        <f t="array" ref="AL9">_xlfn.IFS(R9=0,AE9,R9&lt;0,AE9/-R9,R9&gt;0,AE9/R9)</f>
        <v>593.78745602793038</v>
      </c>
      <c r="AM9" s="50">
        <f t="shared" ref="AM9:AM16" si="26">IF(AG9=0,0,AL9/AG9)</f>
        <v>0.25515467565477207</v>
      </c>
      <c r="AN9" s="51">
        <f t="shared" ref="AN9:AN16" si="27">IF(AH9=0,0,AL9/AH9)</f>
        <v>4.8275402929100029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ЯНВАРЬ!K10+ФЕВРАЛЬ!K10+МАРТ!K10+АПРЕЛЬ!K10</f>
        <v>48</v>
      </c>
      <c r="L10" s="36"/>
      <c r="M10" s="36"/>
      <c r="N10" s="37">
        <f t="shared" si="15"/>
        <v>0.4</v>
      </c>
      <c r="O10" s="38">
        <f t="shared" si="16"/>
        <v>0.43333333333333335</v>
      </c>
      <c r="P10" s="32">
        <f>ЯНВАРЬ!P10+ФЕВРАЛЬ!P10+МАРТ!P10+АПРЕЛЬ!P10</f>
        <v>52</v>
      </c>
      <c r="Q10" s="32">
        <f>ЯНВАРЬ!Q10+ФЕВРАЛЬ!Q10+МАРТ!Q10+АПРЕЛЬ!Q10</f>
        <v>0</v>
      </c>
      <c r="R10" s="40">
        <f t="shared" si="17"/>
        <v>52</v>
      </c>
      <c r="S10" s="32">
        <f>ЯНВАРЬ!S10+ФЕВРАЛЬ!S10+МАРТ!S10+АПРЕЛЬ!S10</f>
        <v>117828</v>
      </c>
      <c r="T10" s="32">
        <f>ЯНВАРЬ!T10+ФЕВРАЛЬ!T10+МАРТ!T10+АПРЕЛЬ!T10</f>
        <v>0</v>
      </c>
      <c r="U10" s="40">
        <f t="shared" si="18"/>
        <v>117828</v>
      </c>
      <c r="V10" s="43">
        <f t="shared" si="3"/>
        <v>3.1662005378574699E-2</v>
      </c>
      <c r="W10" s="44">
        <f t="shared" si="19"/>
        <v>6396</v>
      </c>
      <c r="X10" s="32">
        <f>ЯНВАРЬ!X10+ФЕВРАЛЬ!X10+МАРТ!X10+АПРЕЛЬ!X10</f>
        <v>50666.04</v>
      </c>
      <c r="Y10" s="45">
        <f t="shared" si="5"/>
        <v>0.43</v>
      </c>
      <c r="Z10" s="32">
        <f>ЯНВАРЬ!Z10+ФЕВРАЛЬ!Z10+МАРТ!Z10+АПРЕЛЬ!Z10</f>
        <v>10955.510000000002</v>
      </c>
      <c r="AA10" s="32">
        <f>ЯНВАРЬ!AA10+ФЕВРАЛЬ!AA10+МАРТ!AA10+АПРЕЛЬ!AA10</f>
        <v>22864.293889</v>
      </c>
      <c r="AB10" s="55"/>
      <c r="AC10" s="42"/>
      <c r="AD10" s="32">
        <f>ЯНВАРЬ!AD10+ФЕВРАЛЬ!AD10+МАРТ!AD10</f>
        <v>381.18878645364583</v>
      </c>
      <c r="AE10" s="47">
        <f t="shared" si="20"/>
        <v>26564.967324546349</v>
      </c>
      <c r="AF10" s="46"/>
      <c r="AG10" s="48">
        <f t="shared" si="21"/>
        <v>2265.9230769230771</v>
      </c>
      <c r="AH10" s="49">
        <f t="shared" si="22"/>
        <v>123</v>
      </c>
      <c r="AI10" s="49">
        <f t="shared" si="23"/>
        <v>974.34692307692308</v>
      </c>
      <c r="AJ10" s="49">
        <f t="shared" si="24"/>
        <v>210.68288461538467</v>
      </c>
      <c r="AK10" s="49">
        <f t="shared" si="25"/>
        <v>439.69795940384614</v>
      </c>
      <c r="AL10" s="49">
        <f t="array" ref="AL10">_xlfn.IFS(R10=0,AE10,R10&lt;0,AE10/-R10,R10&gt;0,AE10/R10)</f>
        <v>510.86475624127593</v>
      </c>
      <c r="AM10" s="50">
        <f t="shared" si="26"/>
        <v>0.22545547174310304</v>
      </c>
      <c r="AN10" s="51">
        <f t="shared" si="27"/>
        <v>4.1533720019615927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ЯНВАРЬ!K11+ФЕВРАЛЬ!K11+МАРТ!K11+АПРЕЛЬ!K11</f>
        <v>339</v>
      </c>
      <c r="L11" s="36"/>
      <c r="M11" s="36"/>
      <c r="N11" s="37">
        <f t="shared" si="15"/>
        <v>2.8250000000000002</v>
      </c>
      <c r="O11" s="38">
        <f t="shared" si="16"/>
        <v>2.6333333333333333</v>
      </c>
      <c r="P11" s="32">
        <f>ЯНВАРЬ!P11+ФЕВРАЛЬ!P11+МАРТ!P11+АПРЕЛЬ!P11</f>
        <v>328</v>
      </c>
      <c r="Q11" s="32">
        <f>ЯНВАРЬ!Q11+ФЕВРАЛЬ!Q11+МАРТ!Q11+АПРЕЛЬ!Q11</f>
        <v>12</v>
      </c>
      <c r="R11" s="40">
        <f t="shared" si="17"/>
        <v>316</v>
      </c>
      <c r="S11" s="32">
        <f>ЯНВАРЬ!S11+ФЕВРАЛЬ!S11+МАРТ!S11+АПРЕЛЬ!S11</f>
        <v>633673</v>
      </c>
      <c r="T11" s="32">
        <f>ЯНВАРЬ!T11+ФЕВРАЛЬ!T11+МАРТ!T11+АПРЕЛЬ!T11</f>
        <v>-23976</v>
      </c>
      <c r="U11" s="40">
        <f t="shared" si="18"/>
        <v>609697</v>
      </c>
      <c r="V11" s="43">
        <f t="shared" si="3"/>
        <v>0.16383397573837169</v>
      </c>
      <c r="W11" s="44">
        <f t="shared" si="19"/>
        <v>38868</v>
      </c>
      <c r="X11" s="32">
        <f>ЯНВАРЬ!X11+ФЕВРАЛЬ!X11+МАРТ!X11+АПРЕЛЬ!X11</f>
        <v>262169.70999999996</v>
      </c>
      <c r="Y11" s="45">
        <f t="shared" si="5"/>
        <v>0.42999999999999994</v>
      </c>
      <c r="Z11" s="32">
        <f>ЯНВАРЬ!Z11+ФЕВРАЛЬ!Z11+МАРТ!Z11+АПРЕЛЬ!Z11</f>
        <v>63318.619999999988</v>
      </c>
      <c r="AA11" s="32">
        <f>ЯНВАРЬ!AA11+ФЕВРАЛЬ!AA11+МАРТ!AA11+АПРЕЛЬ!AA11</f>
        <v>144289.61460899998</v>
      </c>
      <c r="AB11" s="55"/>
      <c r="AC11" s="42"/>
      <c r="AD11" s="32">
        <f>ЯНВАРЬ!AD11+ФЕВРАЛЬ!AD11+МАРТ!AD11</f>
        <v>2258.9072392732328</v>
      </c>
      <c r="AE11" s="47">
        <f t="shared" si="20"/>
        <v>98792.148151726826</v>
      </c>
      <c r="AF11" s="46"/>
      <c r="AG11" s="48">
        <f t="shared" si="21"/>
        <v>1929.4208860759493</v>
      </c>
      <c r="AH11" s="49">
        <f t="shared" si="22"/>
        <v>123</v>
      </c>
      <c r="AI11" s="49">
        <f t="shared" si="23"/>
        <v>829.65098101265812</v>
      </c>
      <c r="AJ11" s="49">
        <f t="shared" si="24"/>
        <v>193.04457317073167</v>
      </c>
      <c r="AK11" s="49">
        <f t="shared" si="25"/>
        <v>439.90736161280483</v>
      </c>
      <c r="AL11" s="49">
        <f t="array" ref="AL11">_xlfn.IFS(R11=0,AE11,R11&lt;0,AE11/-R11,R11&gt;0,AE11/R11)</f>
        <v>312.6333802269836</v>
      </c>
      <c r="AM11" s="50">
        <f t="shared" si="26"/>
        <v>0.16203482738430208</v>
      </c>
      <c r="AN11" s="51">
        <f t="shared" si="27"/>
        <v>2.5417347985933625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ЯНВАРЬ!K12+ФЕВРАЛЬ!K12+МАРТ!K12+АПРЕЛЬ!K12</f>
        <v>61</v>
      </c>
      <c r="L12" s="36"/>
      <c r="M12" s="36"/>
      <c r="N12" s="37">
        <f t="shared" si="15"/>
        <v>0.5083333333333333</v>
      </c>
      <c r="O12" s="38">
        <f t="shared" si="16"/>
        <v>0.41666666666666669</v>
      </c>
      <c r="P12" s="32">
        <f>ЯНВАРЬ!P12+ФЕВРАЛЬ!P12+МАРТ!P12+АПРЕЛЬ!P12</f>
        <v>52</v>
      </c>
      <c r="Q12" s="32">
        <f>ЯНВАРЬ!Q12+ФЕВРАЛЬ!Q12+МАРТ!Q12+АПРЕЛЬ!Q12</f>
        <v>2</v>
      </c>
      <c r="R12" s="40">
        <f t="shared" si="17"/>
        <v>50</v>
      </c>
      <c r="S12" s="32">
        <f>ЯНВАРЬ!S12+ФЕВРАЛЬ!S12+МАРТ!S12+АПРЕЛЬ!S12</f>
        <v>121988</v>
      </c>
      <c r="T12" s="32">
        <f>ЯНВАРЬ!T12+ФЕВРАЛЬ!T12+МАРТ!T12+АПРЕЛЬ!T12</f>
        <v>-4786</v>
      </c>
      <c r="U12" s="40">
        <f t="shared" si="18"/>
        <v>117202</v>
      </c>
      <c r="V12" s="43">
        <f t="shared" si="3"/>
        <v>3.1493790562342666E-2</v>
      </c>
      <c r="W12" s="44">
        <f t="shared" si="19"/>
        <v>5850</v>
      </c>
      <c r="X12" s="32">
        <f>ЯНВАРЬ!X12+ФЕВРАЛЬ!X12+МАРТ!X12+АПРЕЛЬ!X12</f>
        <v>50396.859999999993</v>
      </c>
      <c r="Y12" s="45">
        <f t="shared" si="5"/>
        <v>0.42999999999999994</v>
      </c>
      <c r="Z12" s="32">
        <f>ЯНВАРЬ!Z12+ФЕВРАЛЬ!Z12+МАРТ!Z12+АПРЕЛЬ!Z12</f>
        <v>11455.7</v>
      </c>
      <c r="AA12" s="32">
        <f>ЯНВАРЬ!AA12+ФЕВРАЛЬ!AA12+МАРТ!AA12+АПРЕЛЬ!AA12</f>
        <v>35559.172257999999</v>
      </c>
      <c r="AB12" s="55"/>
      <c r="AC12" s="42"/>
      <c r="AD12" s="32">
        <f>ЯНВАРЬ!AD12+ФЕВРАЛЬ!AD12+МАРТ!AD12</f>
        <v>368.1804052898849</v>
      </c>
      <c r="AE12" s="47">
        <f t="shared" si="20"/>
        <v>13572.087336710119</v>
      </c>
      <c r="AF12" s="46"/>
      <c r="AG12" s="48">
        <f t="shared" si="21"/>
        <v>2344.04</v>
      </c>
      <c r="AH12" s="49">
        <f t="shared" si="22"/>
        <v>117</v>
      </c>
      <c r="AI12" s="49">
        <f t="shared" si="23"/>
        <v>1007.9371999999998</v>
      </c>
      <c r="AJ12" s="49">
        <f t="shared" si="24"/>
        <v>220.30192307692309</v>
      </c>
      <c r="AK12" s="49">
        <f t="shared" si="25"/>
        <v>683.83023573076923</v>
      </c>
      <c r="AL12" s="49">
        <f t="array" ref="AL12">_xlfn.IFS(R12=0,AE12,R12&lt;0,AE12/-R12,R12&gt;0,AE12/R12)</f>
        <v>271.44174673420241</v>
      </c>
      <c r="AM12" s="50">
        <f t="shared" si="26"/>
        <v>0.11580081685218785</v>
      </c>
      <c r="AN12" s="51">
        <f t="shared" si="27"/>
        <v>2.3200149293521575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ЯНВАРЬ!K13+ФЕВРАЛЬ!K13+МАРТ!K13+АПРЕЛЬ!K13</f>
        <v>92</v>
      </c>
      <c r="L13" s="36"/>
      <c r="M13" s="36"/>
      <c r="N13" s="37">
        <f t="shared" si="15"/>
        <v>0.76666666666666672</v>
      </c>
      <c r="O13" s="38">
        <f t="shared" si="16"/>
        <v>0.78333333333333333</v>
      </c>
      <c r="P13" s="32">
        <f>ЯНВАРЬ!P13+ФЕВРАЛЬ!P13+МАРТ!P13+АПРЕЛЬ!P13</f>
        <v>98</v>
      </c>
      <c r="Q13" s="32">
        <f>ЯНВАРЬ!Q13+ФЕВРАЛЬ!Q13+МАРТ!Q13+АПРЕЛЬ!Q13</f>
        <v>4</v>
      </c>
      <c r="R13" s="40">
        <f t="shared" si="17"/>
        <v>94</v>
      </c>
      <c r="S13" s="32">
        <f>ЯНВАРЬ!S13+ФЕВРАЛЬ!S13+МАРТ!S13+АПРЕЛЬ!S13</f>
        <v>234190</v>
      </c>
      <c r="T13" s="32">
        <f>ЯНВАРЬ!T13+ФЕВРАЛЬ!T13+МАРТ!T13+АПРЕЛЬ!T13</f>
        <v>-9600</v>
      </c>
      <c r="U13" s="40">
        <f t="shared" si="18"/>
        <v>224590</v>
      </c>
      <c r="V13" s="43">
        <f t="shared" si="3"/>
        <v>6.0350424245290524E-2</v>
      </c>
      <c r="W13" s="44">
        <f t="shared" si="19"/>
        <v>11562</v>
      </c>
      <c r="X13" s="32">
        <f>ЯНВАРЬ!X13+ФЕВРАЛЬ!X13+МАРТ!X13+АПРЕЛЬ!X13</f>
        <v>96573.699999999983</v>
      </c>
      <c r="Y13" s="45">
        <f t="shared" si="5"/>
        <v>0.42999999999999994</v>
      </c>
      <c r="Z13" s="32">
        <f>ЯНВАРЬ!Z13+ФЕВРАЛЬ!Z13+МАРТ!Z13+АПРЕЛЬ!Z13</f>
        <v>20580.59</v>
      </c>
      <c r="AA13" s="32">
        <f>ЯНВАРЬ!AA13+ФЕВРАЛЬ!AA13+МАРТ!AA13+АПРЕЛЬ!AA13</f>
        <v>41766.463335</v>
      </c>
      <c r="AB13" s="55"/>
      <c r="AC13" s="42"/>
      <c r="AD13" s="32">
        <f>ЯНВАРЬ!AD13+ФЕВРАЛЬ!AD13+МАРТ!AD13</f>
        <v>665.03267715979314</v>
      </c>
      <c r="AE13" s="47">
        <f t="shared" si="20"/>
        <v>53442.21398784023</v>
      </c>
      <c r="AF13" s="46"/>
      <c r="AG13" s="48">
        <f t="shared" si="21"/>
        <v>2389.255319148936</v>
      </c>
      <c r="AH13" s="49">
        <f t="shared" si="22"/>
        <v>123</v>
      </c>
      <c r="AI13" s="49">
        <f t="shared" si="23"/>
        <v>1027.3797872340424</v>
      </c>
      <c r="AJ13" s="49">
        <f t="shared" si="24"/>
        <v>210.00602040816327</v>
      </c>
      <c r="AK13" s="49">
        <f t="shared" si="25"/>
        <v>426.18840137755103</v>
      </c>
      <c r="AL13" s="49">
        <f t="array" ref="AL13">_xlfn.IFS(R13=0,AE13,R13&lt;0,AE13/-R13,R13&gt;0,AE13/R13)</f>
        <v>568.53419136000241</v>
      </c>
      <c r="AM13" s="50">
        <f t="shared" si="26"/>
        <v>0.23795455713896535</v>
      </c>
      <c r="AN13" s="51">
        <f t="shared" si="27"/>
        <v>4.6222291980488004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ЯНВАРЬ!K14+ФЕВРАЛЬ!K14+МАРТ!K14+АПРЕЛЬ!K14</f>
        <v>8</v>
      </c>
      <c r="N14" s="37">
        <f t="shared" si="15"/>
        <v>6.6666666666666666E-2</v>
      </c>
      <c r="O14" s="38">
        <f t="shared" si="16"/>
        <v>0.21666666666666667</v>
      </c>
      <c r="P14" s="32">
        <f>ЯНВАРЬ!P14+ФЕВРАЛЬ!P14+МАРТ!P14+АПРЕЛЬ!P14</f>
        <v>27</v>
      </c>
      <c r="Q14" s="32">
        <f>ЯНВАРЬ!Q14+ФЕВРАЛЬ!Q14+МАРТ!Q14+АПРЕЛЬ!Q14</f>
        <v>1</v>
      </c>
      <c r="R14" s="40">
        <f t="shared" si="17"/>
        <v>26</v>
      </c>
      <c r="S14" s="32">
        <f>ЯНВАРЬ!S14+ФЕВРАЛЬ!S14+МАРТ!S14+АПРЕЛЬ!S14</f>
        <v>59500</v>
      </c>
      <c r="T14" s="32">
        <f>ЯНВАРЬ!T14+ФЕВРАЛЬ!T14+МАРТ!T14+АПРЕЛЬ!T14</f>
        <v>-2000</v>
      </c>
      <c r="U14" s="40">
        <f t="shared" si="18"/>
        <v>57500</v>
      </c>
      <c r="V14" s="43">
        <f t="shared" si="3"/>
        <v>1.545104142706356E-2</v>
      </c>
      <c r="W14" s="44">
        <f t="shared" si="19"/>
        <v>3198</v>
      </c>
      <c r="X14" s="32">
        <f>ЯНВАРЬ!X14+ФЕВРАЛЬ!X14+МАРТ!X14+АПРЕЛЬ!X14</f>
        <v>24725</v>
      </c>
      <c r="Y14" s="45">
        <f t="shared" si="5"/>
        <v>0.43</v>
      </c>
      <c r="Z14" s="32">
        <f>ЯНВАРЬ!Z14+ФЕВРАЛЬ!Z14+МАРТ!Z14+АПРЕЛЬ!Z14</f>
        <v>5853.42</v>
      </c>
      <c r="AA14" s="32">
        <f>ЯНВАРЬ!AA14+ФЕВРАЛЬ!AA14+МАРТ!AA14+АПРЕЛЬ!AA14</f>
        <v>12772.994333000001</v>
      </c>
      <c r="AB14" s="55"/>
      <c r="AC14" s="42"/>
      <c r="AD14" s="32">
        <f>ЯНВАРЬ!AD14+ФЕВРАЛЬ!AD14+МАРТ!AD14</f>
        <v>226.35549698667751</v>
      </c>
      <c r="AE14" s="47">
        <f t="shared" si="20"/>
        <v>10724.230170013323</v>
      </c>
      <c r="AG14" s="48">
        <f t="shared" si="21"/>
        <v>2211.5384615384614</v>
      </c>
      <c r="AH14" s="49">
        <f t="shared" si="22"/>
        <v>123</v>
      </c>
      <c r="AI14" s="49">
        <f t="shared" si="23"/>
        <v>950.96153846153845</v>
      </c>
      <c r="AJ14" s="49">
        <f t="shared" si="24"/>
        <v>216.79333333333332</v>
      </c>
      <c r="AK14" s="49">
        <f t="shared" si="25"/>
        <v>473.07386418518519</v>
      </c>
      <c r="AL14" s="49">
        <f t="array" ref="AL14">_xlfn.IFS(R14=0,AE14,R14&lt;0,AE14/-R14,R14&gt;0,AE14/R14)</f>
        <v>412.47039115435859</v>
      </c>
      <c r="AM14" s="50">
        <f t="shared" si="26"/>
        <v>0.18650835078284042</v>
      </c>
      <c r="AN14" s="51">
        <f t="shared" si="27"/>
        <v>3.3534178142630782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ЯНВАРЬ!K15+ФЕВРАЛЬ!K15+МАРТ!K15+АПРЕЛЬ!K15</f>
        <v>365</v>
      </c>
      <c r="L15" s="36"/>
      <c r="M15" s="36"/>
      <c r="N15" s="37">
        <f t="shared" si="15"/>
        <v>3.0416666666666665</v>
      </c>
      <c r="O15" s="38">
        <f t="shared" si="16"/>
        <v>2.7333333333333334</v>
      </c>
      <c r="P15" s="32">
        <f>ЯНВАРЬ!P15+ФЕВРАЛЬ!P15+МАРТ!P15+АПРЕЛЬ!P15</f>
        <v>345</v>
      </c>
      <c r="Q15" s="32">
        <f>ЯНВАРЬ!Q15+ФЕВРАЛЬ!Q15+МАРТ!Q15+АПРЕЛЬ!Q15</f>
        <v>17</v>
      </c>
      <c r="R15" s="40">
        <f t="shared" si="17"/>
        <v>328</v>
      </c>
      <c r="S15" s="32">
        <f>ЯНВАРЬ!S15+ФЕВРАЛЬ!S15+МАРТ!S15+АПРЕЛЬ!S15</f>
        <v>710485</v>
      </c>
      <c r="T15" s="32">
        <f>ЯНВАРЬ!T15+ФЕВРАЛЬ!T15+МАРТ!T15+АПРЕЛЬ!T15</f>
        <v>-36469</v>
      </c>
      <c r="U15" s="40">
        <f t="shared" si="18"/>
        <v>674016</v>
      </c>
      <c r="V15" s="43">
        <f>U15/$U$24</f>
        <v>0.181117376321803</v>
      </c>
      <c r="W15" s="44">
        <f t="shared" si="19"/>
        <v>40344</v>
      </c>
      <c r="X15" s="32">
        <f>ЯНВАРЬ!X15+ФЕВРАЛЬ!X15+МАРТ!X15+АПРЕЛЬ!X15</f>
        <v>289826.87999999995</v>
      </c>
      <c r="Y15" s="45">
        <f t="shared" si="5"/>
        <v>0.42999999999999994</v>
      </c>
      <c r="Z15" s="32">
        <f>ЯНВАРЬ!Z15+ФЕВРАЛЬ!Z15+МАРТ!Z15+АПРЕЛЬ!Z15</f>
        <v>70435.59</v>
      </c>
      <c r="AA15" s="32">
        <f>ЯНВАРЬ!AA15+ФЕВРАЛЬ!AA15+МАРТ!AA15+АПРЕЛЬ!AA15</f>
        <v>158384.248375</v>
      </c>
      <c r="AB15" s="55"/>
      <c r="AC15" s="42"/>
      <c r="AD15" s="32">
        <f>ЯНВАРЬ!AD15+ФЕВРАЛЬ!AD15+МАРТ!AD15</f>
        <v>2355.5655873326336</v>
      </c>
      <c r="AE15" s="47">
        <f t="shared" si="20"/>
        <v>112669.7160376674</v>
      </c>
      <c r="AF15" s="46"/>
      <c r="AG15" s="48">
        <f t="shared" si="21"/>
        <v>2054.9268292682927</v>
      </c>
      <c r="AH15" s="49">
        <f t="shared" si="22"/>
        <v>123</v>
      </c>
      <c r="AI15" s="49">
        <f t="shared" si="23"/>
        <v>883.61853658536575</v>
      </c>
      <c r="AJ15" s="49">
        <f t="shared" si="24"/>
        <v>204.16113043478259</v>
      </c>
      <c r="AK15" s="49">
        <f t="shared" si="25"/>
        <v>459.08477789855073</v>
      </c>
      <c r="AL15" s="49">
        <f t="array" ref="AL15">_xlfn.IFS(R15=0,AE15,R15&lt;0,AE15/-R15,R15&gt;0,AE15/R15)</f>
        <v>343.5052318221567</v>
      </c>
      <c r="AM15" s="50">
        <f t="shared" si="26"/>
        <v>0.16716178256549902</v>
      </c>
      <c r="AN15" s="51">
        <f t="shared" si="27"/>
        <v>2.7927254619687538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ЯНВАРЬ!K16+ФЕВРАЛЬ!K16+МАРТ!K16+АПРЕЛЬ!K16</f>
        <v>108</v>
      </c>
      <c r="N16" s="37">
        <f t="shared" si="15"/>
        <v>0.9</v>
      </c>
      <c r="O16" s="38">
        <f t="shared" si="16"/>
        <v>0.7583333333333333</v>
      </c>
      <c r="P16" s="32">
        <f>ЯНВАРЬ!P16+ФЕВРАЛЬ!P16+МАРТ!P16+АПРЕЛЬ!P16</f>
        <v>95</v>
      </c>
      <c r="Q16" s="32">
        <f>ЯНВАРЬ!Q16+ФЕВРАЛЬ!Q16+МАРТ!Q16+АПРЕЛЬ!Q16</f>
        <v>4</v>
      </c>
      <c r="R16" s="40">
        <f t="shared" si="17"/>
        <v>91</v>
      </c>
      <c r="S16" s="32">
        <f>ЯНВАРЬ!S16+ФЕВРАЛЬ!S16+МАРТ!S16+АПРЕЛЬ!S16</f>
        <v>229596</v>
      </c>
      <c r="T16" s="32">
        <f>ЯНВАРЬ!T16+ФЕВРАЛЬ!T16+МАРТ!T16+АПРЕЛЬ!T16</f>
        <v>-9244</v>
      </c>
      <c r="U16" s="40">
        <f t="shared" si="18"/>
        <v>220352</v>
      </c>
      <c r="V16" s="43">
        <f>U16/$U$24</f>
        <v>5.9211615313674949E-2</v>
      </c>
      <c r="W16" s="44">
        <f t="shared" si="19"/>
        <v>10647</v>
      </c>
      <c r="X16" s="32">
        <f>ЯНВАРЬ!X16+ФЕВРАЛЬ!X16+МАРТ!X16+АПРЕЛЬ!X16</f>
        <v>94751.359999999986</v>
      </c>
      <c r="Y16" s="45">
        <f t="shared" si="5"/>
        <v>0.42999999999999994</v>
      </c>
      <c r="Z16" s="32">
        <f>ЯНВАРЬ!Z16+ФЕВРАЛЬ!Z16+МАРТ!Z16+АПРЕЛЬ!Z16</f>
        <v>19193.800000000003</v>
      </c>
      <c r="AA16" s="32">
        <f>ЯНВАРЬ!AA16+ФЕВРАЛЬ!AA16+МАРТ!AA16+АПРЕЛЬ!AA16</f>
        <v>56698.902556000001</v>
      </c>
      <c r="AB16" s="55"/>
      <c r="AC16" s="42"/>
      <c r="AD16" s="32">
        <f>ЯНВАРЬ!AD16+ФЕВРАЛЬ!AD16+МАРТ!AD16</f>
        <v>643.29508359917804</v>
      </c>
      <c r="AE16" s="47">
        <f t="shared" si="20"/>
        <v>38417.642360400831</v>
      </c>
      <c r="AF16" s="46"/>
      <c r="AG16" s="48">
        <f t="shared" si="21"/>
        <v>2421.4505494505493</v>
      </c>
      <c r="AH16" s="49">
        <f t="shared" si="22"/>
        <v>117</v>
      </c>
      <c r="AI16" s="49">
        <f t="shared" si="23"/>
        <v>1041.2237362637361</v>
      </c>
      <c r="AJ16" s="49">
        <f t="shared" si="24"/>
        <v>202.04000000000002</v>
      </c>
      <c r="AK16" s="49">
        <f t="shared" si="25"/>
        <v>596.8305532210527</v>
      </c>
      <c r="AL16" s="49">
        <f t="array" ref="AL16">_xlfn.IFS(R16=0,AE16,R16&lt;0,AE16/-R16,R16&gt;0,AE16/R16)</f>
        <v>422.17189407033879</v>
      </c>
      <c r="AM16" s="50">
        <f t="shared" si="26"/>
        <v>0.17434669238491521</v>
      </c>
      <c r="AN16" s="51">
        <f t="shared" si="27"/>
        <v>3.6083067869259726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2177.5413710574253</v>
      </c>
      <c r="AH17" s="58">
        <f t="shared" si="29"/>
        <v>127.26</v>
      </c>
      <c r="AI17" s="58">
        <f t="shared" si="29"/>
        <v>936.34278955469279</v>
      </c>
      <c r="AJ17" s="58">
        <f t="shared" si="29"/>
        <v>204.56846779267212</v>
      </c>
      <c r="AK17" s="58">
        <f t="shared" si="29"/>
        <v>455.11537218369813</v>
      </c>
      <c r="AL17" s="58">
        <f t="shared" si="29"/>
        <v>417.24114293712086</v>
      </c>
      <c r="AM17" s="59">
        <f t="shared" si="29"/>
        <v>0.19060535824344718</v>
      </c>
      <c r="AN17" s="59">
        <f t="shared" si="29"/>
        <v>3.314861386198392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2139</v>
      </c>
      <c r="L18" s="67"/>
      <c r="M18" s="67"/>
      <c r="N18" s="68"/>
      <c r="O18" s="69"/>
      <c r="P18" s="64">
        <f t="shared" ref="P18:X18" si="30">SUM(P3:P16)</f>
        <v>1821</v>
      </c>
      <c r="Q18" s="64">
        <f t="shared" si="30"/>
        <v>79</v>
      </c>
      <c r="R18" s="64">
        <f t="shared" si="30"/>
        <v>1742</v>
      </c>
      <c r="S18" s="70">
        <f t="shared" si="30"/>
        <v>3892645</v>
      </c>
      <c r="T18" s="64">
        <f t="shared" si="30"/>
        <v>-171213</v>
      </c>
      <c r="U18" s="64">
        <f t="shared" si="30"/>
        <v>3721432</v>
      </c>
      <c r="V18" s="71">
        <f t="shared" si="30"/>
        <v>1</v>
      </c>
      <c r="W18" s="64">
        <f t="shared" si="30"/>
        <v>225031.8</v>
      </c>
      <c r="X18" s="64">
        <f t="shared" si="30"/>
        <v>1600215.7599999998</v>
      </c>
      <c r="Y18" s="72">
        <f>IF(U18=0,0,X18/U18)</f>
        <v>0.42999999999999994</v>
      </c>
      <c r="Z18" s="64">
        <f t="shared" ref="Z18:AE18" si="31">SUM(Z3:Z16)</f>
        <v>355351.98999999993</v>
      </c>
      <c r="AA18" s="64">
        <f t="shared" si="31"/>
        <v>832575.05407800013</v>
      </c>
      <c r="AB18" s="64">
        <f t="shared" si="31"/>
        <v>0</v>
      </c>
      <c r="AC18" s="64">
        <f t="shared" si="31"/>
        <v>0</v>
      </c>
      <c r="AD18" s="73">
        <f t="shared" si="31"/>
        <v>12081.191600000002</v>
      </c>
      <c r="AE18" s="74">
        <f t="shared" si="31"/>
        <v>696176.20432200015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2139</v>
      </c>
      <c r="L24" s="119"/>
      <c r="M24" s="119"/>
      <c r="N24" s="119"/>
      <c r="O24" s="119"/>
      <c r="P24" s="120">
        <f>P18+P22</f>
        <v>1821</v>
      </c>
      <c r="Q24" s="118">
        <f>Q18+Q22</f>
        <v>79</v>
      </c>
      <c r="R24" s="121">
        <f>R18-R22</f>
        <v>1742</v>
      </c>
      <c r="S24" s="118">
        <f t="shared" ref="S24:X24" si="34">S18+S22</f>
        <v>3892645</v>
      </c>
      <c r="T24" s="118">
        <f t="shared" si="34"/>
        <v>-171213</v>
      </c>
      <c r="U24" s="121">
        <f t="shared" si="34"/>
        <v>3721432</v>
      </c>
      <c r="V24" s="122">
        <f t="shared" si="34"/>
        <v>1</v>
      </c>
      <c r="W24" s="118">
        <f t="shared" si="34"/>
        <v>225031.8</v>
      </c>
      <c r="X24" s="118">
        <f t="shared" si="34"/>
        <v>1600215.7599999998</v>
      </c>
      <c r="Y24" s="123">
        <f>X24/U24</f>
        <v>0.42999999999999994</v>
      </c>
      <c r="Z24" s="118">
        <f>Z18+Z22</f>
        <v>355351.98999999993</v>
      </c>
      <c r="AA24" s="118">
        <f>ЯНВАРЬ!AA24+ФЕВРАЛЬ!AA24+МАРТ!AA24+АПРЕЛЬ!AA24</f>
        <v>879004.19</v>
      </c>
      <c r="AB24" s="125"/>
      <c r="AC24" s="125">
        <f>SUM(AC3:AC20)</f>
        <v>0</v>
      </c>
      <c r="AD24" s="118">
        <f>AD18+AD22</f>
        <v>12081.191600000002</v>
      </c>
      <c r="AE24" s="126">
        <f>AE18+AE22</f>
        <v>696176.20432200015</v>
      </c>
      <c r="AF24" s="127"/>
      <c r="AG24" s="128"/>
      <c r="AH24" s="129"/>
      <c r="AI24" s="129"/>
      <c r="AJ24" s="129"/>
      <c r="AK24" s="129">
        <f>AA25/P24</f>
        <v>457.20760795057669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832575.05407800013</v>
      </c>
      <c r="AB25" s="141"/>
      <c r="AC25" s="142"/>
      <c r="AE25" s="215">
        <f>Сводная!Z32+Сводная!R32+Сводная!S32+Сводная!T32+Сводная!V32-Сводная!U32-Сводная!W32+(AA24-AA25)</f>
        <v>540564.08432199992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02">
        <f>ФЕВРАЛЬ!AA26+МАРТ!AA26+АПРЕЛЬ!AA26</f>
        <v>13500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2">
        <f>ФЕВРАЛЬ!AA27+МАРТ!AA27+АПРЕЛЬ!AA27</f>
        <v>12444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427" priority="18" operator="greaterThan">
      <formula>120</formula>
    </cfRule>
  </conditionalFormatting>
  <conditionalFormatting sqref="N23">
    <cfRule type="cellIs" dxfId="426" priority="17" operator="between">
      <formula>0.000001</formula>
      <formula>25</formula>
    </cfRule>
  </conditionalFormatting>
  <conditionalFormatting sqref="V1 V25:V1048576">
    <cfRule type="cellIs" dxfId="42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424" priority="14" operator="greaterThan">
      <formula>120</formula>
    </cfRule>
  </conditionalFormatting>
  <conditionalFormatting sqref="Q23">
    <cfRule type="cellIs" dxfId="423" priority="13" operator="greaterThan">
      <formula>120</formula>
    </cfRule>
  </conditionalFormatting>
  <conditionalFormatting sqref="R23">
    <cfRule type="cellIs" dxfId="422" priority="12" operator="greaterThan">
      <formula>120</formula>
    </cfRule>
  </conditionalFormatting>
  <conditionalFormatting sqref="S23">
    <cfRule type="cellIs" dxfId="421" priority="11" operator="greaterThan">
      <formula>120</formula>
    </cfRule>
  </conditionalFormatting>
  <conditionalFormatting sqref="T23">
    <cfRule type="cellIs" dxfId="420" priority="10" operator="greaterThan">
      <formula>120</formula>
    </cfRule>
  </conditionalFormatting>
  <conditionalFormatting sqref="U23">
    <cfRule type="cellIs" dxfId="419" priority="9" operator="greaterThan">
      <formula>120</formula>
    </cfRule>
  </conditionalFormatting>
  <conditionalFormatting sqref="V23">
    <cfRule type="cellIs" dxfId="418" priority="8" operator="greaterThan">
      <formula>120</formula>
    </cfRule>
  </conditionalFormatting>
  <conditionalFormatting sqref="W23">
    <cfRule type="cellIs" dxfId="417" priority="7" operator="greaterThan">
      <formula>120</formula>
    </cfRule>
  </conditionalFormatting>
  <conditionalFormatting sqref="X23">
    <cfRule type="cellIs" dxfId="416" priority="6" operator="greaterThan">
      <formula>120</formula>
    </cfRule>
  </conditionalFormatting>
  <conditionalFormatting sqref="Z23">
    <cfRule type="cellIs" dxfId="41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D88-B29A-44E3-88E6-D808B1AAAC46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4" sqref="L14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3694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327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569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604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301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302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332</v>
      </c>
    </row>
    <row r="15" spans="1:7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309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5516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5516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8475-CF10-4457-8F2D-ED6EDC59A03C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2" sqref="O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4306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18192+160</f>
        <v>18352</v>
      </c>
      <c r="AE1" s="266">
        <f>U24/AD1</f>
        <v>2.7528334786399302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4305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/>
      <c r="L3" s="36"/>
      <c r="M3" s="36"/>
      <c r="N3" s="37">
        <f>K3/$O$1</f>
        <v>0</v>
      </c>
      <c r="O3" s="38">
        <f>R3/$O$1</f>
        <v>0</v>
      </c>
      <c r="P3" s="39">
        <f>SUMIFS('Отчет 01-03.05'!H:H,'Отчет 01-03.05'!D:D,"Выручка",'Отчет 01-03.05'!E:E,B3)</f>
        <v>0</v>
      </c>
      <c r="Q3" s="39">
        <f>SUMIFS('Отчет 01-03.05'!H:H,'Отчет 01-03.05'!D:D,"Возврат выручки",'Отчет 01-03.05'!E:E,B3)</f>
        <v>0</v>
      </c>
      <c r="R3" s="40">
        <f t="shared" ref="R3:R7" si="1">P3-Q3</f>
        <v>0</v>
      </c>
      <c r="S3" s="41">
        <f>SUMIFS('Отчет 01-03.05'!P:P,'Отчет 01-03.05'!C:C,"Продажи",'Отчет 01-03.05'!E:E,B3)</f>
        <v>0</v>
      </c>
      <c r="T3" s="42">
        <f>SUMIFS('Отчет 01-03.05'!P:P,'Отчет 01-03.05'!C:C,"Возвраты",'Отчет 01-03.05'!E:E,B3)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01-03.05'!P:P,'Отчет 01-03.05'!C:C,"Вознаграждение Ozon",'Отчет 01-03.05'!E:E,B3)</f>
        <v>0</v>
      </c>
      <c r="Y3" s="45">
        <f t="shared" ref="Y3:Y16" si="5">IF(U3=0,0,X3/U3)</f>
        <v>0</v>
      </c>
      <c r="Z3" s="42">
        <f>-SUMIFS('Отчет 01-03.05'!P:P,'Отчет 01-03.05'!C:C,"Услуги доставки",'Отчет 01-03.05'!E:E,B3)</f>
        <v>277</v>
      </c>
      <c r="AA3" s="32">
        <v>496.45483300000001</v>
      </c>
      <c r="AB3" s="42"/>
      <c r="AC3" s="42"/>
      <c r="AD3" s="46">
        <f>IFERROR(U3*1%/$AE$1,0)</f>
        <v>0</v>
      </c>
      <c r="AE3" s="47">
        <f t="shared" ref="AE3:AE7" si="6">U3-W3-X3-Z3-AA3-AB3-AC3-AD3</f>
        <v>-773.45483300000001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277</v>
      </c>
      <c r="AK3" s="49">
        <f t="shared" ref="AK3:AK7" si="11">IF(P3=0,0,AA3/P3)</f>
        <v>0</v>
      </c>
      <c r="AL3" s="49">
        <f>_xlfn.IFS(R3=0,AE3,R3&lt;0,AE3/-R3,R3&gt;0,AE3/R3)</f>
        <v>-773.45483300000001</v>
      </c>
      <c r="AM3" s="50">
        <f t="shared" ref="AM3:AM7" si="12">IF(AG3=0,0,AL3/AG3)</f>
        <v>0</v>
      </c>
      <c r="AN3" s="51">
        <f t="shared" ref="AN3:AN7" si="13">IF(AH3=0,0,AL3/AH3)</f>
        <v>-5.4095316337949368</v>
      </c>
      <c r="AP3" s="53">
        <f t="shared" ref="AP3:AP7" si="14">AL3*C3</f>
        <v>-261427.73355400001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2</v>
      </c>
      <c r="L4" s="36"/>
      <c r="M4" s="36"/>
      <c r="N4" s="37">
        <f t="shared" ref="N4:N16" si="15">K4/$O$1</f>
        <v>0.66666666666666663</v>
      </c>
      <c r="O4" s="38">
        <f t="shared" ref="O4:O16" si="16">R4/$O$1</f>
        <v>0.33333333333333331</v>
      </c>
      <c r="P4" s="39">
        <f>SUMIFS('Отчет 01-03.05'!H:H,'Отчет 01-03.05'!D:D,"Выручка",'Отчет 01-03.05'!E:E,B4)</f>
        <v>1</v>
      </c>
      <c r="Q4" s="39">
        <f>SUMIFS('Отчет 01-03.05'!H:H,'Отчет 01-03.05'!D:D,"Возврат выручки",'Отчет 01-03.05'!E:E,B4)</f>
        <v>0</v>
      </c>
      <c r="R4" s="40">
        <f t="shared" si="1"/>
        <v>1</v>
      </c>
      <c r="S4" s="41">
        <f>SUMIFS('Отчет 01-03.05'!P:P,'Отчет 01-03.05'!C:C,"Продажи",'Отчет 01-03.05'!E:E,B4)</f>
        <v>2820</v>
      </c>
      <c r="T4" s="42">
        <f>SUMIFS('Отчет 01-03.05'!P:P,'Отчет 01-03.05'!C:C,"Возвраты",'Отчет 01-03.05'!E:E,B4)</f>
        <v>0</v>
      </c>
      <c r="U4" s="40">
        <f t="shared" si="2"/>
        <v>2820</v>
      </c>
      <c r="V4" s="43">
        <f t="shared" si="3"/>
        <v>5.5819477434679333E-2</v>
      </c>
      <c r="W4" s="44">
        <f t="shared" si="4"/>
        <v>123.09</v>
      </c>
      <c r="X4" s="42">
        <f>-SUMIFS('Отчет 01-03.05'!P:P,'Отчет 01-03.05'!C:C,"Вознаграждение Ozon",'Отчет 01-03.05'!E:E,B4)</f>
        <v>1353.6</v>
      </c>
      <c r="Y4" s="45">
        <f t="shared" si="5"/>
        <v>0.48</v>
      </c>
      <c r="Z4" s="42">
        <f>-SUMIFS('Отчет 01-03.05'!P:P,'Отчет 01-03.05'!C:C,"Услуги доставки",'Отчет 01-03.05'!E:E,B4)</f>
        <v>299.60000000000002</v>
      </c>
      <c r="AA4" s="32">
        <v>350.95774699999998</v>
      </c>
      <c r="AB4" s="42"/>
      <c r="AC4" s="42"/>
      <c r="AD4" s="46">
        <f t="shared" ref="AD4:AD16" si="17">IFERROR(U4*1%/$AE$1,0)</f>
        <v>10.243990498812352</v>
      </c>
      <c r="AE4" s="47">
        <f t="shared" si="6"/>
        <v>682.5082625011878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299.60000000000002</v>
      </c>
      <c r="AK4" s="49">
        <f t="shared" si="11"/>
        <v>350.95774699999998</v>
      </c>
      <c r="AL4" s="49">
        <f t="array" ref="AL4">_xlfn.IFS(R4=0,AE4,R4&lt;0,AE4/-R4,R4&gt;0,AE4/R4)</f>
        <v>682.5082625011878</v>
      </c>
      <c r="AM4" s="50">
        <f t="shared" si="12"/>
        <v>0.24202420656070489</v>
      </c>
      <c r="AN4" s="51">
        <f t="shared" si="13"/>
        <v>5.5447904988316496</v>
      </c>
      <c r="AP4" s="53">
        <f t="shared" si="14"/>
        <v>217720.13573787891</v>
      </c>
    </row>
    <row r="5" spans="1:42">
      <c r="A5" s="30">
        <v>2676784504</v>
      </c>
      <c r="B5" s="31" t="s">
        <v>40</v>
      </c>
      <c r="C5" s="32">
        <v>349</v>
      </c>
      <c r="D5" s="33"/>
      <c r="E5" s="33"/>
      <c r="F5" s="33"/>
      <c r="G5" s="34"/>
      <c r="H5" s="35">
        <v>123.09</v>
      </c>
      <c r="I5" s="54">
        <f t="shared" si="0"/>
        <v>42958.41</v>
      </c>
      <c r="J5" s="36"/>
      <c r="K5" s="32">
        <v>3</v>
      </c>
      <c r="L5" s="36"/>
      <c r="M5" s="36"/>
      <c r="N5" s="37">
        <f t="shared" si="15"/>
        <v>1</v>
      </c>
      <c r="O5" s="38">
        <f t="shared" si="16"/>
        <v>0.33333333333333331</v>
      </c>
      <c r="P5" s="39">
        <f>SUMIFS('Отчет 01-03.05'!H:H,'Отчет 01-03.05'!D:D,"Выручка",'Отчет 01-03.05'!E:E,B5)</f>
        <v>1</v>
      </c>
      <c r="Q5" s="39">
        <f>SUMIFS('Отчет 01-03.05'!H:H,'Отчет 01-03.05'!D:D,"Возврат выручки",'Отчет 01-03.05'!E:E,B5)</f>
        <v>0</v>
      </c>
      <c r="R5" s="40">
        <f t="shared" si="1"/>
        <v>1</v>
      </c>
      <c r="S5" s="41">
        <f>SUMIFS('Отчет 01-03.05'!P:P,'Отчет 01-03.05'!C:C,"Продажи",'Отчет 01-03.05'!E:E,B5)</f>
        <v>2820</v>
      </c>
      <c r="T5" s="42">
        <f>SUMIFS('Отчет 01-03.05'!P:P,'Отчет 01-03.05'!C:C,"Возвраты",'Отчет 01-03.05'!E:E,B5)</f>
        <v>0</v>
      </c>
      <c r="U5" s="40">
        <f t="shared" si="2"/>
        <v>2820</v>
      </c>
      <c r="V5" s="43">
        <f t="shared" si="3"/>
        <v>5.5819477434679333E-2</v>
      </c>
      <c r="W5" s="44">
        <f t="shared" si="4"/>
        <v>123.09</v>
      </c>
      <c r="X5" s="42">
        <f>-SUMIFS('Отчет 01-03.05'!P:P,'Отчет 01-03.05'!C:C,"Вознаграждение Ozon",'Отчет 01-03.05'!E:E,B5)</f>
        <v>1353.6</v>
      </c>
      <c r="Y5" s="45">
        <f t="shared" si="5"/>
        <v>0.48</v>
      </c>
      <c r="Z5" s="42">
        <f>-SUMIFS('Отчет 01-03.05'!P:P,'Отчет 01-03.05'!C:C,"Услуги доставки",'Отчет 01-03.05'!E:E,B5)</f>
        <v>229</v>
      </c>
      <c r="AA5" s="32">
        <v>1485.139576</v>
      </c>
      <c r="AB5" s="55"/>
      <c r="AC5" s="42"/>
      <c r="AD5" s="46">
        <f t="shared" si="17"/>
        <v>10.243990498812352</v>
      </c>
      <c r="AE5" s="47">
        <f t="shared" si="6"/>
        <v>-381.07356649881245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229</v>
      </c>
      <c r="AK5" s="49">
        <f t="shared" si="11"/>
        <v>1485.139576</v>
      </c>
      <c r="AL5" s="49">
        <f t="array" ref="AL5">_xlfn.IFS(R5=0,AE5,R5&lt;0,AE5/-R5,R5&gt;0,AE5/R5)</f>
        <v>-381.07356649881245</v>
      </c>
      <c r="AM5" s="50">
        <f t="shared" si="12"/>
        <v>-0.13513247038964982</v>
      </c>
      <c r="AN5" s="51">
        <f t="shared" si="13"/>
        <v>-3.0958937890877607</v>
      </c>
      <c r="AP5" s="53">
        <f t="shared" si="14"/>
        <v>-132994.67470808554</v>
      </c>
    </row>
    <row r="6" spans="1:42">
      <c r="A6" s="30">
        <v>2676784514</v>
      </c>
      <c r="B6" s="31" t="s">
        <v>41</v>
      </c>
      <c r="C6" s="32">
        <v>625</v>
      </c>
      <c r="D6" s="33"/>
      <c r="E6" s="33"/>
      <c r="F6" s="33"/>
      <c r="G6" s="34"/>
      <c r="H6" s="35">
        <v>123.09</v>
      </c>
      <c r="I6" s="54">
        <f t="shared" si="0"/>
        <v>76931.25</v>
      </c>
      <c r="J6" s="36"/>
      <c r="K6" s="32">
        <v>3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01-03.05'!H:H,'Отчет 01-03.05'!D:D,"Выручка",'Отчет 01-03.05'!E:E,B6)</f>
        <v>0</v>
      </c>
      <c r="Q6" s="39">
        <f>SUMIFS('Отчет 01-03.05'!H:H,'Отчет 01-03.05'!D:D,"Возврат выручки",'Отчет 01-03.05'!E:E,B6)</f>
        <v>0</v>
      </c>
      <c r="R6" s="40">
        <f t="shared" si="1"/>
        <v>0</v>
      </c>
      <c r="S6" s="41">
        <f>SUMIFS('Отчет 01-03.05'!P:P,'Отчет 01-03.05'!C:C,"Продажи",'Отчет 01-03.05'!E:E,B6)</f>
        <v>0</v>
      </c>
      <c r="T6" s="42">
        <f>SUMIFS('Отчет 01-03.05'!P:P,'Отчет 01-03.05'!C:C,"Возвраты",'Отчет 01-03.05'!E:E,B6)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01-03.05'!P:P,'Отчет 01-03.05'!C:C,"Вознаграждение Ozon",'Отчет 01-03.05'!E:E,B6)</f>
        <v>0</v>
      </c>
      <c r="Y6" s="45">
        <f t="shared" si="5"/>
        <v>0</v>
      </c>
      <c r="Z6" s="42">
        <f>-SUMIFS('Отчет 01-03.05'!P:P,'Отчет 01-03.05'!C:C,"Услуги доставки",'Отчет 01-03.05'!E:E,B6)</f>
        <v>0</v>
      </c>
      <c r="AA6" s="32">
        <v>837.77828599999998</v>
      </c>
      <c r="AB6" s="55"/>
      <c r="AC6" s="42"/>
      <c r="AD6" s="46">
        <f t="shared" si="17"/>
        <v>0</v>
      </c>
      <c r="AE6" s="47">
        <f t="shared" si="6"/>
        <v>-837.77828599999998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-837.77828599999998</v>
      </c>
      <c r="AM6" s="50">
        <f t="shared" si="12"/>
        <v>0</v>
      </c>
      <c r="AN6" s="51">
        <f t="shared" si="13"/>
        <v>-6.806225412299943</v>
      </c>
      <c r="AP6" s="53">
        <f t="shared" si="14"/>
        <v>-523611.42874999996</v>
      </c>
    </row>
    <row r="7" spans="1:42">
      <c r="A7" s="30">
        <v>2676784181</v>
      </c>
      <c r="B7" s="31" t="s">
        <v>42</v>
      </c>
      <c r="C7" s="32">
        <v>554</v>
      </c>
      <c r="D7" s="33"/>
      <c r="E7" s="33"/>
      <c r="F7" s="33"/>
      <c r="G7" s="34"/>
      <c r="H7" s="35">
        <v>117.24</v>
      </c>
      <c r="I7" s="54">
        <f t="shared" si="0"/>
        <v>64950.96</v>
      </c>
      <c r="J7" s="36"/>
      <c r="K7" s="32">
        <v>7</v>
      </c>
      <c r="L7" s="36"/>
      <c r="M7" s="36"/>
      <c r="N7" s="37">
        <f t="shared" si="15"/>
        <v>2.3333333333333335</v>
      </c>
      <c r="O7" s="38">
        <f t="shared" si="16"/>
        <v>0</v>
      </c>
      <c r="P7" s="39">
        <f>SUMIFS('Отчет 01-03.05'!H:H,'Отчет 01-03.05'!D:D,"Выручка",'Отчет 01-03.05'!E:E,B7)</f>
        <v>0</v>
      </c>
      <c r="Q7" s="39">
        <f>SUMIFS('Отчет 01-03.05'!H:H,'Отчет 01-03.05'!D:D,"Возврат выручки",'Отчет 01-03.05'!E:E,B7)</f>
        <v>0</v>
      </c>
      <c r="R7" s="40">
        <f t="shared" si="1"/>
        <v>0</v>
      </c>
      <c r="S7" s="41">
        <f>SUMIFS('Отчет 01-03.05'!P:P,'Отчет 01-03.05'!C:C,"Продажи",'Отчет 01-03.05'!E:E,B7)</f>
        <v>0</v>
      </c>
      <c r="T7" s="42">
        <f>SUMIFS('Отчет 01-03.05'!P:P,'Отчет 01-03.05'!C:C,"Возвраты",'Отчет 01-03.05'!E:E,B7)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01-03.05'!P:P,'Отчет 01-03.05'!C:C,"Вознаграждение Ozon",'Отчет 01-03.05'!E:E,B7)</f>
        <v>0</v>
      </c>
      <c r="Y7" s="45">
        <f t="shared" si="5"/>
        <v>0</v>
      </c>
      <c r="Z7" s="42">
        <f>-SUMIFS('Отчет 01-03.05'!P:P,'Отчет 01-03.05'!C:C,"Услуги доставки",'Отчет 01-03.05'!E:E,B7)</f>
        <v>81</v>
      </c>
      <c r="AA7" s="32">
        <v>818.03906700000005</v>
      </c>
      <c r="AB7" s="55"/>
      <c r="AC7" s="42"/>
      <c r="AD7" s="46">
        <f t="shared" si="17"/>
        <v>0</v>
      </c>
      <c r="AE7" s="47">
        <f t="shared" si="6"/>
        <v>-899.03906700000005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81</v>
      </c>
      <c r="AK7" s="49">
        <f t="shared" si="11"/>
        <v>0</v>
      </c>
      <c r="AL7" s="49">
        <f t="array" ref="AL7">_xlfn.IFS(R7=0,AE7,R7&lt;0,AE7/-R7,R7&gt;0,AE7/R7)</f>
        <v>-899.03906700000005</v>
      </c>
      <c r="AM7" s="50">
        <f t="shared" si="12"/>
        <v>0</v>
      </c>
      <c r="AN7" s="51">
        <f t="shared" si="13"/>
        <v>-7.6683646110542485</v>
      </c>
      <c r="AP7" s="53">
        <f t="shared" si="14"/>
        <v>-498067.64311800001</v>
      </c>
    </row>
    <row r="8" spans="1:42">
      <c r="A8" s="30">
        <v>2676783005</v>
      </c>
      <c r="B8" s="31" t="s">
        <v>43</v>
      </c>
      <c r="C8" s="32">
        <v>135</v>
      </c>
      <c r="D8" s="33"/>
      <c r="E8" s="33"/>
      <c r="F8" s="33"/>
      <c r="G8" s="34"/>
      <c r="H8" s="35">
        <v>169.89</v>
      </c>
      <c r="I8" s="54">
        <f t="shared" si="0"/>
        <v>22935.149999999998</v>
      </c>
      <c r="J8" s="36"/>
      <c r="K8" s="32">
        <v>11</v>
      </c>
      <c r="L8" s="36"/>
      <c r="M8" s="36"/>
      <c r="N8" s="37">
        <f t="shared" si="15"/>
        <v>3.6666666666666665</v>
      </c>
      <c r="O8" s="38">
        <f t="shared" si="16"/>
        <v>1.6666666666666667</v>
      </c>
      <c r="P8" s="39">
        <f>SUMIFS('Отчет 01-03.05'!H:H,'Отчет 01-03.05'!D:D,"Выручка",'Отчет 01-03.05'!E:E,B8)</f>
        <v>5</v>
      </c>
      <c r="Q8" s="39">
        <f>SUMIFS('Отчет 01-03.05'!H:H,'Отчет 01-03.05'!D:D,"Возврат выручки",'Отчет 01-03.05'!E:E,B8)</f>
        <v>0</v>
      </c>
      <c r="R8" s="40">
        <f>P8-Q8</f>
        <v>5</v>
      </c>
      <c r="S8" s="41">
        <f>SUMIFS('Отчет 01-03.05'!P:P,'Отчет 01-03.05'!C:C,"Продажи",'Отчет 01-03.05'!E:E,B8)</f>
        <v>14350</v>
      </c>
      <c r="T8" s="42">
        <f>SUMIFS('Отчет 01-03.05'!P:P,'Отчет 01-03.05'!C:C,"Возвраты",'Отчет 01-03.05'!E:E,B8)</f>
        <v>0</v>
      </c>
      <c r="U8" s="40">
        <f>S8+T8</f>
        <v>14350</v>
      </c>
      <c r="V8" s="43">
        <f t="shared" si="3"/>
        <v>0.28404592240696752</v>
      </c>
      <c r="W8" s="44">
        <f>R8*H8</f>
        <v>849.44999999999993</v>
      </c>
      <c r="X8" s="42">
        <f>-SUMIFS('Отчет 01-03.05'!P:P,'Отчет 01-03.05'!C:C,"Вознаграждение Ozon",'Отчет 01-03.05'!E:E,B8)</f>
        <v>6888</v>
      </c>
      <c r="Y8" s="45">
        <f t="shared" si="5"/>
        <v>0.48</v>
      </c>
      <c r="Z8" s="42">
        <f>-SUMIFS('Отчет 01-03.05'!P:P,'Отчет 01-03.05'!C:C,"Услуги доставки",'Отчет 01-03.05'!E:E,B8)</f>
        <v>1258.2</v>
      </c>
      <c r="AA8" s="32">
        <v>1218.5308460000001</v>
      </c>
      <c r="AB8" s="55"/>
      <c r="AC8" s="42"/>
      <c r="AD8" s="46">
        <f t="shared" si="17"/>
        <v>52.128107680126682</v>
      </c>
      <c r="AE8" s="47">
        <f>U8-W8-X8-Z8-AA8-AB8-AC8-AD8</f>
        <v>4083.6910463198724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251.64000000000001</v>
      </c>
      <c r="AK8" s="49">
        <f>IF(P8=0,0,AA8/P8)</f>
        <v>243.70616920000003</v>
      </c>
      <c r="AL8" s="49">
        <f t="array" ref="AL8">_xlfn.IFS(R8=0,AE8,R8&lt;0,AE8/-R8,R8&gt;0,AE8/R8)</f>
        <v>816.73820926397445</v>
      </c>
      <c r="AM8" s="50">
        <f>IF(AG8=0,0,AL8/AG8)</f>
        <v>0.28457777326270889</v>
      </c>
      <c r="AN8" s="51">
        <f>IF(AH8=0,0,AL8/AH8)</f>
        <v>4.8074531123902204</v>
      </c>
      <c r="AP8" s="53">
        <f>AL8*C8</f>
        <v>110259.65825063655</v>
      </c>
    </row>
    <row r="9" spans="1:42">
      <c r="A9" s="30">
        <v>3405092860</v>
      </c>
      <c r="B9" s="31" t="s">
        <v>55</v>
      </c>
      <c r="C9" s="32">
        <v>365</v>
      </c>
      <c r="D9" s="33"/>
      <c r="E9" s="33"/>
      <c r="F9" s="33"/>
      <c r="G9" s="34"/>
      <c r="H9" s="35">
        <v>123</v>
      </c>
      <c r="I9" s="54">
        <f t="shared" si="0"/>
        <v>44895</v>
      </c>
      <c r="J9" s="36"/>
      <c r="K9" s="32">
        <v>3</v>
      </c>
      <c r="L9" s="36"/>
      <c r="M9" s="36"/>
      <c r="N9" s="37">
        <f t="shared" si="15"/>
        <v>1</v>
      </c>
      <c r="O9" s="38">
        <f t="shared" si="16"/>
        <v>0.33333333333333331</v>
      </c>
      <c r="P9" s="39">
        <f>SUMIFS('Отчет 01-03.05'!H:H,'Отчет 01-03.05'!D:D,"Выручка",'Отчет 01-03.05'!E:E,B9)</f>
        <v>1</v>
      </c>
      <c r="Q9" s="39">
        <f>SUMIFS('Отчет 01-03.05'!H:H,'Отчет 01-03.05'!D:D,"Возврат выручки",'Отчет 01-03.05'!E:E,B9)</f>
        <v>0</v>
      </c>
      <c r="R9" s="40">
        <f t="shared" ref="R9:R16" si="18">P9-Q9</f>
        <v>1</v>
      </c>
      <c r="S9" s="41">
        <f>SUMIFS('Отчет 01-03.05'!P:P,'Отчет 01-03.05'!C:C,"Продажи",'Отчет 01-03.05'!E:E,B9)</f>
        <v>2820</v>
      </c>
      <c r="T9" s="42">
        <f>SUMIFS('Отчет 01-03.05'!P:P,'Отчет 01-03.05'!C:C,"Возвраты",'Отчет 01-03.05'!E:E,B9)</f>
        <v>0</v>
      </c>
      <c r="U9" s="40">
        <f t="shared" ref="U9:U16" si="19">S9+T9</f>
        <v>2820</v>
      </c>
      <c r="V9" s="43">
        <f t="shared" si="3"/>
        <v>5.5819477434679333E-2</v>
      </c>
      <c r="W9" s="44">
        <f t="shared" ref="W9:W16" si="20">R9*H9</f>
        <v>123</v>
      </c>
      <c r="X9" s="42">
        <f>-SUMIFS('Отчет 01-03.05'!P:P,'Отчет 01-03.05'!C:C,"Вознаграждение Ozon",'Отчет 01-03.05'!E:E,B9)</f>
        <v>1353.6</v>
      </c>
      <c r="Y9" s="45">
        <f t="shared" si="5"/>
        <v>0.48</v>
      </c>
      <c r="Z9" s="42">
        <f>-SUMIFS('Отчет 01-03.05'!P:P,'Отчет 01-03.05'!C:C,"Услуги доставки",'Отчет 01-03.05'!E:E,B9)</f>
        <v>240</v>
      </c>
      <c r="AA9" s="32">
        <v>259.92407800000001</v>
      </c>
      <c r="AB9" s="55"/>
      <c r="AC9" s="42"/>
      <c r="AD9" s="46">
        <f t="shared" si="17"/>
        <v>10.243990498812352</v>
      </c>
      <c r="AE9" s="47">
        <f t="shared" ref="AE9:AE16" si="21">U9-W9-X9-Z9-AA9-AB9-AC9-AD9</f>
        <v>833.23193150118777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240</v>
      </c>
      <c r="AK9" s="49">
        <f t="shared" ref="AK9:AK16" si="26">IF(P9=0,0,AA9/P9)</f>
        <v>259.92407800000001</v>
      </c>
      <c r="AL9" s="49">
        <f t="array" ref="AL9">_xlfn.IFS(R9=0,AE9,R9&lt;0,AE9/-R9,R9&gt;0,AE9/R9)</f>
        <v>833.23193150118777</v>
      </c>
      <c r="AM9" s="50">
        <f t="shared" ref="AM9:AM16" si="27">IF(AG9=0,0,AL9/AG9)</f>
        <v>0.295472316135173</v>
      </c>
      <c r="AN9" s="51">
        <f t="shared" ref="AN9:AN16" si="28">IF(AH9=0,0,AL9/AH9)</f>
        <v>6.7742433455381121</v>
      </c>
      <c r="AP9" s="53">
        <f t="shared" ref="AP9:AP16" si="29">AL9*C9</f>
        <v>304129.65499793354</v>
      </c>
    </row>
    <row r="10" spans="1:42">
      <c r="A10" s="30">
        <v>3405092836</v>
      </c>
      <c r="B10" s="31" t="s">
        <v>56</v>
      </c>
      <c r="C10" s="32"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v>1</v>
      </c>
      <c r="L10" s="36"/>
      <c r="M10" s="36"/>
      <c r="N10" s="37">
        <f t="shared" si="15"/>
        <v>0.33333333333333331</v>
      </c>
      <c r="O10" s="38">
        <f t="shared" si="16"/>
        <v>0</v>
      </c>
      <c r="P10" s="39">
        <f>SUMIFS('Отчет 01-03.05'!H:H,'Отчет 01-03.05'!D:D,"Выручка",'Отчет 01-03.05'!E:E,B10)</f>
        <v>0</v>
      </c>
      <c r="Q10" s="39">
        <f>SUMIFS('Отчет 01-03.05'!H:H,'Отчет 01-03.05'!D:D,"Возврат выручки",'Отчет 01-03.05'!E:E,B10)</f>
        <v>0</v>
      </c>
      <c r="R10" s="40">
        <f t="shared" si="18"/>
        <v>0</v>
      </c>
      <c r="S10" s="41">
        <f>SUMIFS('Отчет 01-03.05'!P:P,'Отчет 01-03.05'!C:C,"Продажи",'Отчет 01-03.05'!E:E,B10)</f>
        <v>0</v>
      </c>
      <c r="T10" s="42">
        <f>SUMIFS('Отчет 01-03.05'!P:P,'Отчет 01-03.05'!C:C,"Возвраты",'Отчет 01-03.05'!E:E,B10)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01-03.05'!P:P,'Отчет 01-03.05'!C:C,"Вознаграждение Ozon",'Отчет 01-03.05'!E:E,B10)</f>
        <v>0</v>
      </c>
      <c r="Y10" s="45">
        <f t="shared" si="5"/>
        <v>0</v>
      </c>
      <c r="Z10" s="42">
        <f>-SUMIFS('Отчет 01-03.05'!P:P,'Отчет 01-03.05'!C:C,"Услуги доставки",'Отчет 01-03.05'!E:E,B10)</f>
        <v>0</v>
      </c>
      <c r="AA10" s="32">
        <v>833.58712200000002</v>
      </c>
      <c r="AB10" s="55"/>
      <c r="AC10" s="42"/>
      <c r="AD10" s="46">
        <f t="shared" si="17"/>
        <v>0</v>
      </c>
      <c r="AE10" s="47">
        <f t="shared" si="21"/>
        <v>-833.58712200000002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-833.58712200000002</v>
      </c>
      <c r="AM10" s="50">
        <f t="shared" si="27"/>
        <v>0</v>
      </c>
      <c r="AN10" s="51">
        <f t="shared" si="28"/>
        <v>-6.7771310731707315</v>
      </c>
      <c r="AP10" s="53">
        <f t="shared" si="29"/>
        <v>-292589.079822</v>
      </c>
    </row>
    <row r="11" spans="1:42">
      <c r="A11" s="30">
        <v>3064346962</v>
      </c>
      <c r="B11" s="31" t="s">
        <v>52</v>
      </c>
      <c r="C11" s="32">
        <v>594</v>
      </c>
      <c r="D11" s="33"/>
      <c r="E11" s="33"/>
      <c r="F11" s="33"/>
      <c r="G11" s="34"/>
      <c r="H11" s="35">
        <v>123</v>
      </c>
      <c r="I11" s="54">
        <f t="shared" si="0"/>
        <v>73062</v>
      </c>
      <c r="J11" s="36"/>
      <c r="K11" s="32">
        <v>4</v>
      </c>
      <c r="L11" s="36"/>
      <c r="M11" s="36"/>
      <c r="N11" s="37">
        <f t="shared" si="15"/>
        <v>1.3333333333333333</v>
      </c>
      <c r="O11" s="38">
        <f t="shared" si="16"/>
        <v>0.33333333333333331</v>
      </c>
      <c r="P11" s="39">
        <f>SUMIFS('Отчет 01-03.05'!H:H,'Отчет 01-03.05'!D:D,"Выручка",'Отчет 01-03.05'!E:E,B11)</f>
        <v>1</v>
      </c>
      <c r="Q11" s="39">
        <f>SUMIFS('Отчет 01-03.05'!H:H,'Отчет 01-03.05'!D:D,"Возврат выручки",'Отчет 01-03.05'!E:E,B11)</f>
        <v>0</v>
      </c>
      <c r="R11" s="40">
        <f t="shared" si="18"/>
        <v>1</v>
      </c>
      <c r="S11" s="41">
        <f>SUMIFS('Отчет 01-03.05'!P:P,'Отчет 01-03.05'!C:C,"Продажи",'Отчет 01-03.05'!E:E,B11)</f>
        <v>2820</v>
      </c>
      <c r="T11" s="42">
        <f>SUMIFS('Отчет 01-03.05'!P:P,'Отчет 01-03.05'!C:C,"Возвраты",'Отчет 01-03.05'!E:E,B11)</f>
        <v>0</v>
      </c>
      <c r="U11" s="40">
        <f t="shared" si="19"/>
        <v>2820</v>
      </c>
      <c r="V11" s="43">
        <f t="shared" si="3"/>
        <v>5.5819477434679333E-2</v>
      </c>
      <c r="W11" s="44">
        <f t="shared" si="20"/>
        <v>123</v>
      </c>
      <c r="X11" s="42">
        <f>-SUMIFS('Отчет 01-03.05'!P:P,'Отчет 01-03.05'!C:C,"Вознаграждение Ozon",'Отчет 01-03.05'!E:E,B11)</f>
        <v>1353.6</v>
      </c>
      <c r="Y11" s="45">
        <f t="shared" si="5"/>
        <v>0.48</v>
      </c>
      <c r="Z11" s="42">
        <f>-SUMIFS('Отчет 01-03.05'!P:P,'Отчет 01-03.05'!C:C,"Услуги доставки",'Отчет 01-03.05'!E:E,B11)</f>
        <v>71</v>
      </c>
      <c r="AA11" s="32">
        <v>1116.783214</v>
      </c>
      <c r="AB11" s="55"/>
      <c r="AC11" s="42"/>
      <c r="AD11" s="46">
        <f t="shared" si="17"/>
        <v>10.243990498812352</v>
      </c>
      <c r="AE11" s="47">
        <f t="shared" si="21"/>
        <v>145.37279550118768</v>
      </c>
      <c r="AF11" s="46"/>
      <c r="AG11" s="48">
        <f t="shared" si="22"/>
        <v>2820</v>
      </c>
      <c r="AH11" s="49">
        <f t="shared" si="23"/>
        <v>123</v>
      </c>
      <c r="AI11" s="49">
        <f t="shared" si="24"/>
        <v>1353.6</v>
      </c>
      <c r="AJ11" s="49">
        <f t="shared" si="25"/>
        <v>71</v>
      </c>
      <c r="AK11" s="49">
        <f t="shared" si="26"/>
        <v>1116.783214</v>
      </c>
      <c r="AL11" s="49">
        <f t="array" ref="AL11">_xlfn.IFS(R11=0,AE11,R11&lt;0,AE11/-R11,R11&gt;0,AE11/R11)</f>
        <v>145.37279550118768</v>
      </c>
      <c r="AM11" s="50">
        <f t="shared" si="27"/>
        <v>5.1550636702548822E-2</v>
      </c>
      <c r="AN11" s="51">
        <f t="shared" si="28"/>
        <v>1.1818926463511195</v>
      </c>
      <c r="AP11" s="53">
        <f t="shared" si="29"/>
        <v>86351.440527705476</v>
      </c>
    </row>
    <row r="12" spans="1:42">
      <c r="A12" s="30">
        <v>3405092873</v>
      </c>
      <c r="B12" s="171" t="s">
        <v>57</v>
      </c>
      <c r="C12" s="32">
        <v>279</v>
      </c>
      <c r="D12" s="33"/>
      <c r="E12" s="33"/>
      <c r="F12" s="33"/>
      <c r="G12" s="34"/>
      <c r="H12" s="35">
        <v>117</v>
      </c>
      <c r="I12" s="54">
        <f t="shared" si="0"/>
        <v>32643</v>
      </c>
      <c r="J12" s="36"/>
      <c r="K12" s="32">
        <v>4</v>
      </c>
      <c r="L12" s="36"/>
      <c r="M12" s="36"/>
      <c r="N12" s="37">
        <f t="shared" si="15"/>
        <v>1.3333333333333333</v>
      </c>
      <c r="O12" s="38">
        <f t="shared" si="16"/>
        <v>0.66666666666666663</v>
      </c>
      <c r="P12" s="39">
        <f>SUMIFS('Отчет 01-03.05'!H:H,'Отчет 01-03.05'!D:D,"Выручка",'Отчет 01-03.05'!E:E,B12)</f>
        <v>2</v>
      </c>
      <c r="Q12" s="39">
        <f>SUMIFS('Отчет 01-03.05'!H:H,'Отчет 01-03.05'!D:D,"Возврат выручки",'Отчет 01-03.05'!E:E,B12)</f>
        <v>0</v>
      </c>
      <c r="R12" s="40">
        <f t="shared" si="18"/>
        <v>2</v>
      </c>
      <c r="S12" s="41">
        <f>SUMIFS('Отчет 01-03.05'!P:P,'Отчет 01-03.05'!C:C,"Продажи",'Отчет 01-03.05'!E:E,B12)</f>
        <v>5640</v>
      </c>
      <c r="T12" s="42">
        <f>SUMIFS('Отчет 01-03.05'!P:P,'Отчет 01-03.05'!C:C,"Возвраты",'Отчет 01-03.05'!E:E,B12)</f>
        <v>0</v>
      </c>
      <c r="U12" s="40">
        <f t="shared" si="19"/>
        <v>5640</v>
      </c>
      <c r="V12" s="43">
        <f t="shared" si="3"/>
        <v>0.11163895486935867</v>
      </c>
      <c r="W12" s="44">
        <f t="shared" si="20"/>
        <v>234</v>
      </c>
      <c r="X12" s="42">
        <f>-SUMIFS('Отчет 01-03.05'!P:P,'Отчет 01-03.05'!C:C,"Вознаграждение Ozon",'Отчет 01-03.05'!E:E,B12)</f>
        <v>2707.2</v>
      </c>
      <c r="Y12" s="45">
        <f t="shared" si="5"/>
        <v>0.48</v>
      </c>
      <c r="Z12" s="42">
        <f>-SUMIFS('Отчет 01-03.05'!P:P,'Отчет 01-03.05'!C:C,"Услуги доставки",'Отчет 01-03.05'!E:E,B12)</f>
        <v>768</v>
      </c>
      <c r="AA12" s="32">
        <v>1194.195788</v>
      </c>
      <c r="AB12" s="55"/>
      <c r="AC12" s="42"/>
      <c r="AD12" s="46">
        <f t="shared" si="17"/>
        <v>20.487980997624703</v>
      </c>
      <c r="AE12" s="47">
        <f t="shared" si="21"/>
        <v>716.11623100237546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384</v>
      </c>
      <c r="AK12" s="49">
        <f t="shared" si="26"/>
        <v>597.097894</v>
      </c>
      <c r="AL12" s="49">
        <f t="array" ref="AL12">_xlfn.IFS(R12=0,AE12,R12&lt;0,AE12/-R12,R12&gt;0,AE12/R12)</f>
        <v>358.05811550118773</v>
      </c>
      <c r="AM12" s="50">
        <f t="shared" si="27"/>
        <v>0.1269709629436836</v>
      </c>
      <c r="AN12" s="51">
        <f t="shared" si="28"/>
        <v>3.0603257735144251</v>
      </c>
      <c r="AP12" s="53">
        <f t="shared" si="29"/>
        <v>99898.214224831376</v>
      </c>
    </row>
    <row r="13" spans="1:42">
      <c r="A13" s="30">
        <v>3405092993</v>
      </c>
      <c r="B13" s="31" t="s">
        <v>58</v>
      </c>
      <c r="C13" s="32">
        <v>292</v>
      </c>
      <c r="D13" s="33"/>
      <c r="E13" s="33"/>
      <c r="F13" s="33"/>
      <c r="G13" s="34"/>
      <c r="H13" s="35">
        <v>123</v>
      </c>
      <c r="I13" s="54">
        <f t="shared" si="0"/>
        <v>35916</v>
      </c>
      <c r="J13" s="36"/>
      <c r="K13" s="32">
        <v>2</v>
      </c>
      <c r="L13" s="36"/>
      <c r="M13" s="36"/>
      <c r="N13" s="37">
        <f t="shared" si="15"/>
        <v>0.66666666666666663</v>
      </c>
      <c r="O13" s="38">
        <f t="shared" si="16"/>
        <v>0.33333333333333331</v>
      </c>
      <c r="P13" s="39">
        <f>SUMIFS('Отчет 01-03.05'!H:H,'Отчет 01-03.05'!D:D,"Выручка",'Отчет 01-03.05'!E:E,B13)</f>
        <v>1</v>
      </c>
      <c r="Q13" s="39">
        <f>SUMIFS('Отчет 01-03.05'!H:H,'Отчет 01-03.05'!D:D,"Возврат выручки",'Отчет 01-03.05'!E:E,B13)</f>
        <v>0</v>
      </c>
      <c r="R13" s="40">
        <f t="shared" si="18"/>
        <v>1</v>
      </c>
      <c r="S13" s="41">
        <f>SUMIFS('Отчет 01-03.05'!P:P,'Отчет 01-03.05'!C:C,"Продажи",'Отчет 01-03.05'!E:E,B13)</f>
        <v>2820</v>
      </c>
      <c r="T13" s="42">
        <f>SUMIFS('Отчет 01-03.05'!P:P,'Отчет 01-03.05'!C:C,"Возвраты",'Отчет 01-03.05'!E:E,B13)</f>
        <v>0</v>
      </c>
      <c r="U13" s="40">
        <f t="shared" si="19"/>
        <v>2820</v>
      </c>
      <c r="V13" s="43">
        <f t="shared" si="3"/>
        <v>5.5819477434679333E-2</v>
      </c>
      <c r="W13" s="44">
        <f t="shared" si="20"/>
        <v>123</v>
      </c>
      <c r="X13" s="42">
        <f>-SUMIFS('Отчет 01-03.05'!P:P,'Отчет 01-03.05'!C:C,"Вознаграждение Ozon",'Отчет 01-03.05'!E:E,B13)</f>
        <v>1353.6</v>
      </c>
      <c r="Y13" s="45">
        <f t="shared" si="5"/>
        <v>0.48</v>
      </c>
      <c r="Z13" s="42">
        <f>-SUMIFS('Отчет 01-03.05'!P:P,'Отчет 01-03.05'!C:C,"Услуги доставки",'Отчет 01-03.05'!E:E,B13)</f>
        <v>187.8</v>
      </c>
      <c r="AA13" s="32">
        <v>476.345889</v>
      </c>
      <c r="AB13" s="55"/>
      <c r="AC13" s="42"/>
      <c r="AD13" s="46">
        <f t="shared" si="17"/>
        <v>10.243990498812352</v>
      </c>
      <c r="AE13" s="47">
        <f t="shared" si="21"/>
        <v>669.01012050118788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187.8</v>
      </c>
      <c r="AK13" s="49">
        <f t="shared" si="26"/>
        <v>476.345889</v>
      </c>
      <c r="AL13" s="49">
        <f t="array" ref="AL13">_xlfn.IFS(R13=0,AE13,R13&lt;0,AE13/-R13,R13&gt;0,AE13/R13)</f>
        <v>669.01012050118788</v>
      </c>
      <c r="AM13" s="50">
        <f t="shared" si="27"/>
        <v>0.23723763138339996</v>
      </c>
      <c r="AN13" s="51">
        <f t="shared" si="28"/>
        <v>5.4391066707413653</v>
      </c>
      <c r="AP13" s="53">
        <f t="shared" si="29"/>
        <v>195350.95518634687</v>
      </c>
    </row>
    <row r="14" spans="1:42">
      <c r="A14" s="30">
        <v>3405092868</v>
      </c>
      <c r="B14" s="31" t="s">
        <v>59</v>
      </c>
      <c r="C14" s="32">
        <v>325</v>
      </c>
      <c r="H14" s="35">
        <v>123</v>
      </c>
      <c r="I14" s="54">
        <f t="shared" si="0"/>
        <v>39975</v>
      </c>
      <c r="K14" s="32">
        <v>3</v>
      </c>
      <c r="N14" s="37">
        <f t="shared" si="15"/>
        <v>1</v>
      </c>
      <c r="O14" s="38">
        <f t="shared" si="16"/>
        <v>0.33333333333333331</v>
      </c>
      <c r="P14" s="39">
        <f>SUMIFS('Отчет 01-03.05'!H:H,'Отчет 01-03.05'!D:D,"Выручка",'Отчет 01-03.05'!E:E,B14)</f>
        <v>1</v>
      </c>
      <c r="Q14" s="39">
        <f>SUMIFS('Отчет 01-03.05'!H:H,'Отчет 01-03.05'!D:D,"Возврат выручки",'Отчет 01-03.05'!E:E,B14)</f>
        <v>0</v>
      </c>
      <c r="R14" s="40">
        <f t="shared" si="18"/>
        <v>1</v>
      </c>
      <c r="S14" s="41">
        <f>SUMIFS('Отчет 01-03.05'!P:P,'Отчет 01-03.05'!C:C,"Продажи",'Отчет 01-03.05'!E:E,B14)</f>
        <v>2500</v>
      </c>
      <c r="T14" s="42">
        <f>SUMIFS('Отчет 01-03.05'!P:P,'Отчет 01-03.05'!C:C,"Возвраты",'Отчет 01-03.05'!E:E,B14)</f>
        <v>0</v>
      </c>
      <c r="U14" s="40">
        <f t="shared" si="19"/>
        <v>2500</v>
      </c>
      <c r="V14" s="43">
        <f t="shared" si="3"/>
        <v>4.9485352335708631E-2</v>
      </c>
      <c r="W14" s="44">
        <f t="shared" si="20"/>
        <v>123</v>
      </c>
      <c r="X14" s="42">
        <f>-SUMIFS('Отчет 01-03.05'!P:P,'Отчет 01-03.05'!C:C,"Вознаграждение Ozon",'Отчет 01-03.05'!E:E,B14)</f>
        <v>1200</v>
      </c>
      <c r="Y14" s="45">
        <f t="shared" si="5"/>
        <v>0.48</v>
      </c>
      <c r="Z14" s="42">
        <f>-SUMIFS('Отчет 01-03.05'!P:P,'Отчет 01-03.05'!C:C,"Услуги доставки",'Отчет 01-03.05'!E:E,B14)</f>
        <v>81</v>
      </c>
      <c r="AA14" s="32">
        <v>431.22964300000001</v>
      </c>
      <c r="AB14" s="55"/>
      <c r="AC14" s="42"/>
      <c r="AD14" s="46">
        <f t="shared" si="17"/>
        <v>9.0815518606492471</v>
      </c>
      <c r="AE14" s="47">
        <f t="shared" si="21"/>
        <v>655.68880513935073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81</v>
      </c>
      <c r="AK14" s="49">
        <f t="shared" si="26"/>
        <v>431.22964300000001</v>
      </c>
      <c r="AL14" s="49">
        <f t="array" ref="AL14">_xlfn.IFS(R14=0,AE14,R14&lt;0,AE14/-R14,R14&gt;0,AE14/R14)</f>
        <v>655.68880513935073</v>
      </c>
      <c r="AM14" s="50">
        <f t="shared" si="27"/>
        <v>0.26227552205574028</v>
      </c>
      <c r="AN14" s="51">
        <f t="shared" si="28"/>
        <v>5.33080329381586</v>
      </c>
      <c r="AP14" s="53">
        <f t="shared" si="29"/>
        <v>213098.86167028898</v>
      </c>
    </row>
    <row r="15" spans="1:42">
      <c r="A15" s="30">
        <v>3064346642</v>
      </c>
      <c r="B15" s="31" t="s">
        <v>53</v>
      </c>
      <c r="C15" s="32">
        <v>525</v>
      </c>
      <c r="D15" s="33"/>
      <c r="E15" s="33"/>
      <c r="F15" s="33"/>
      <c r="G15" s="34"/>
      <c r="H15" s="35">
        <v>123</v>
      </c>
      <c r="I15" s="54">
        <f t="shared" si="0"/>
        <v>64575</v>
      </c>
      <c r="J15" s="36"/>
      <c r="K15" s="32">
        <v>6</v>
      </c>
      <c r="L15" s="36"/>
      <c r="M15" s="36"/>
      <c r="N15" s="37">
        <f t="shared" si="15"/>
        <v>2</v>
      </c>
      <c r="O15" s="38">
        <f t="shared" si="16"/>
        <v>0.33333333333333331</v>
      </c>
      <c r="P15" s="39">
        <f>SUMIFS('Отчет 01-03.05'!H:H,'Отчет 01-03.05'!D:D,"Выручка",'Отчет 01-03.05'!E:E,B15)</f>
        <v>1</v>
      </c>
      <c r="Q15" s="39">
        <f>SUMIFS('Отчет 01-03.05'!H:H,'Отчет 01-03.05'!D:D,"Возврат выручки",'Отчет 01-03.05'!E:E,B15)</f>
        <v>0</v>
      </c>
      <c r="R15" s="40">
        <f t="shared" si="18"/>
        <v>1</v>
      </c>
      <c r="S15" s="41">
        <f>SUMIFS('Отчет 01-03.05'!P:P,'Отчет 01-03.05'!C:C,"Продажи",'Отчет 01-03.05'!E:E,B15)</f>
        <v>2820</v>
      </c>
      <c r="T15" s="42">
        <f>SUMIFS('Отчет 01-03.05'!P:P,'Отчет 01-03.05'!C:C,"Возвраты",'Отчет 01-03.05'!E:E,B15)</f>
        <v>0</v>
      </c>
      <c r="U15" s="40">
        <f t="shared" si="19"/>
        <v>2820</v>
      </c>
      <c r="V15" s="43">
        <f>U15/$U$24</f>
        <v>5.5819477434679333E-2</v>
      </c>
      <c r="W15" s="44">
        <f t="shared" si="20"/>
        <v>123</v>
      </c>
      <c r="X15" s="42">
        <f>-SUMIFS('Отчет 01-03.05'!P:P,'Отчет 01-03.05'!C:C,"Вознаграждение Ozon",'Отчет 01-03.05'!E:E,B15)</f>
        <v>1353.6</v>
      </c>
      <c r="Y15" s="45">
        <f t="shared" si="5"/>
        <v>0.48</v>
      </c>
      <c r="Z15" s="42">
        <f>-SUMIFS('Отчет 01-03.05'!P:P,'Отчет 01-03.05'!C:C,"Услуги доставки",'Отчет 01-03.05'!E:E,B15)</f>
        <v>74</v>
      </c>
      <c r="AA15" s="32">
        <v>1347.8874740000001</v>
      </c>
      <c r="AB15" s="55"/>
      <c r="AC15" s="42"/>
      <c r="AD15" s="46">
        <f t="shared" si="17"/>
        <v>10.243990498812352</v>
      </c>
      <c r="AE15" s="47">
        <f t="shared" si="21"/>
        <v>-88.731464498812372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74</v>
      </c>
      <c r="AK15" s="49">
        <f t="shared" si="26"/>
        <v>1347.8874740000001</v>
      </c>
      <c r="AL15" s="49">
        <f t="array" ref="AL15">_xlfn.IFS(R15=0,AE15,R15&lt;0,AE15/-R15,R15&gt;0,AE15/R15)</f>
        <v>-88.731464498812372</v>
      </c>
      <c r="AM15" s="50">
        <f t="shared" si="27"/>
        <v>-3.1465058332912188E-2</v>
      </c>
      <c r="AN15" s="51">
        <f t="shared" si="28"/>
        <v>-0.72139402031554778</v>
      </c>
      <c r="AP15" s="53">
        <f t="shared" si="29"/>
        <v>-46584.018861876495</v>
      </c>
    </row>
    <row r="16" spans="1:42">
      <c r="A16" s="30">
        <v>3405092287</v>
      </c>
      <c r="B16" s="31" t="s">
        <v>60</v>
      </c>
      <c r="C16" s="32">
        <v>284</v>
      </c>
      <c r="H16" s="35">
        <v>117</v>
      </c>
      <c r="I16" s="54">
        <f t="shared" si="0"/>
        <v>33228</v>
      </c>
      <c r="K16" s="32">
        <v>4</v>
      </c>
      <c r="N16" s="37">
        <f t="shared" si="15"/>
        <v>1.3333333333333333</v>
      </c>
      <c r="O16" s="38">
        <f t="shared" si="16"/>
        <v>1.3333333333333333</v>
      </c>
      <c r="P16" s="39">
        <f>SUMIFS('Отчет 01-03.05'!H:H,'Отчет 01-03.05'!D:D,"Выручка",'Отчет 01-03.05'!E:E,B16)</f>
        <v>4</v>
      </c>
      <c r="Q16" s="39">
        <f>SUMIFS('Отчет 01-03.05'!H:H,'Отчет 01-03.05'!D:D,"Возврат выручки",'Отчет 01-03.05'!E:E,B16)</f>
        <v>0</v>
      </c>
      <c r="R16" s="40">
        <f t="shared" si="18"/>
        <v>4</v>
      </c>
      <c r="S16" s="41">
        <f>SUMIFS('Отчет 01-03.05'!P:P,'Отчет 01-03.05'!C:C,"Продажи",'Отчет 01-03.05'!E:E,B16)</f>
        <v>11110</v>
      </c>
      <c r="T16" s="42">
        <f>SUMIFS('Отчет 01-03.05'!P:P,'Отчет 01-03.05'!C:C,"Возвраты",'Отчет 01-03.05'!E:E,B16)</f>
        <v>0</v>
      </c>
      <c r="U16" s="40">
        <f t="shared" si="19"/>
        <v>11110</v>
      </c>
      <c r="V16" s="43">
        <f>U16/$U$24</f>
        <v>0.21991290577988915</v>
      </c>
      <c r="W16" s="44">
        <f t="shared" si="20"/>
        <v>468</v>
      </c>
      <c r="X16" s="42">
        <f>-SUMIFS('Отчет 01-03.05'!P:P,'Отчет 01-03.05'!C:C,"Вознаграждение Ozon",'Отчет 01-03.05'!E:E,B16)</f>
        <v>5332.7999999999993</v>
      </c>
      <c r="Y16" s="45">
        <f t="shared" si="5"/>
        <v>0.47999999999999993</v>
      </c>
      <c r="Z16" s="42">
        <f>-SUMIFS('Отчет 01-03.05'!P:P,'Отчет 01-03.05'!C:C,"Услуги доставки",'Отчет 01-03.05'!E:E,B16)</f>
        <v>780</v>
      </c>
      <c r="AA16" s="32">
        <v>1732.4538789999999</v>
      </c>
      <c r="AB16" s="55"/>
      <c r="AC16" s="42"/>
      <c r="AD16" s="46">
        <f t="shared" si="17"/>
        <v>40.35841646872526</v>
      </c>
      <c r="AE16" s="47">
        <f t="shared" si="21"/>
        <v>2756.3877045312756</v>
      </c>
      <c r="AF16" s="46"/>
      <c r="AG16" s="48">
        <f t="shared" si="22"/>
        <v>2777.5</v>
      </c>
      <c r="AH16" s="49">
        <f t="shared" si="23"/>
        <v>117</v>
      </c>
      <c r="AI16" s="49">
        <f t="shared" si="24"/>
        <v>1333.1999999999998</v>
      </c>
      <c r="AJ16" s="49">
        <f t="shared" si="25"/>
        <v>195</v>
      </c>
      <c r="AK16" s="49">
        <f t="shared" si="26"/>
        <v>433.11346974999998</v>
      </c>
      <c r="AL16" s="49">
        <f t="array" ref="AL16">_xlfn.IFS(R16=0,AE16,R16&lt;0,AE16/-R16,R16&gt;0,AE16/R16)</f>
        <v>689.09692613281891</v>
      </c>
      <c r="AM16" s="50">
        <f t="shared" si="27"/>
        <v>0.24809970337815263</v>
      </c>
      <c r="AN16" s="51">
        <f t="shared" si="28"/>
        <v>5.8897173173745205</v>
      </c>
      <c r="AP16" s="53">
        <f t="shared" si="29"/>
        <v>195703.52702172057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2790</v>
      </c>
      <c r="AH17" s="58">
        <f t="shared" si="30"/>
        <v>127.26</v>
      </c>
      <c r="AI17" s="58">
        <f t="shared" si="30"/>
        <v>1339.2</v>
      </c>
      <c r="AJ17" s="58">
        <f t="shared" si="30"/>
        <v>197.82181818181817</v>
      </c>
      <c r="AK17" s="58">
        <f t="shared" si="30"/>
        <v>701.00796491111112</v>
      </c>
      <c r="AL17" s="58">
        <f t="shared" si="30"/>
        <v>26.687992377818418</v>
      </c>
      <c r="AM17" s="59">
        <f t="shared" si="30"/>
        <v>0.14816794670237748</v>
      </c>
      <c r="AN17" s="59">
        <f t="shared" si="30"/>
        <v>0.12769806165073733</v>
      </c>
      <c r="AO17" s="60"/>
      <c r="AP17" s="61"/>
    </row>
    <row r="18" spans="1:52">
      <c r="A18" s="62" t="s">
        <v>44</v>
      </c>
      <c r="B18" s="63"/>
      <c r="C18" s="64">
        <f>SUM(C3:C16)</f>
        <v>5335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662835.72</v>
      </c>
      <c r="J18" s="67"/>
      <c r="K18" s="64">
        <f>SUM(K3:K16)</f>
        <v>53</v>
      </c>
      <c r="L18" s="67"/>
      <c r="M18" s="67"/>
      <c r="N18" s="68"/>
      <c r="O18" s="69"/>
      <c r="P18" s="64">
        <f t="shared" ref="P18:X18" si="31">SUM(P3:P16)</f>
        <v>18</v>
      </c>
      <c r="Q18" s="64">
        <f t="shared" si="31"/>
        <v>0</v>
      </c>
      <c r="R18" s="64">
        <f t="shared" si="31"/>
        <v>18</v>
      </c>
      <c r="S18" s="70">
        <f t="shared" si="31"/>
        <v>50520</v>
      </c>
      <c r="T18" s="64">
        <f t="shared" si="31"/>
        <v>0</v>
      </c>
      <c r="U18" s="64">
        <f t="shared" si="31"/>
        <v>50520</v>
      </c>
      <c r="V18" s="71">
        <f t="shared" si="31"/>
        <v>1</v>
      </c>
      <c r="W18" s="64">
        <f t="shared" si="31"/>
        <v>2412.63</v>
      </c>
      <c r="X18" s="64">
        <f t="shared" si="31"/>
        <v>24249.600000000002</v>
      </c>
      <c r="Y18" s="72">
        <f>IF(U18=0,0,X18/U18)</f>
        <v>0.48000000000000004</v>
      </c>
      <c r="Z18" s="64">
        <f>SUM(Z3:Z16)</f>
        <v>4346.6000000000004</v>
      </c>
      <c r="AA18" s="64">
        <f>IFERROR(P18*AA24/P24,0)</f>
        <v>15854.810000000001</v>
      </c>
      <c r="AB18" s="64">
        <f>SUM(AB3:AB16)</f>
        <v>0</v>
      </c>
      <c r="AC18" s="64">
        <f>SUM(AC3:AC16)</f>
        <v>0</v>
      </c>
      <c r="AD18" s="73">
        <f>SUM(AD3:AD16)</f>
        <v>183.52</v>
      </c>
      <c r="AE18" s="74">
        <f>SUM(AE3:AE16)</f>
        <v>6728.3425580000003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-332762.13119661948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5335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662835.72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18</v>
      </c>
      <c r="Q24" s="118">
        <f>Q18+Q22</f>
        <v>0</v>
      </c>
      <c r="R24" s="121">
        <f>R18-R22</f>
        <v>18</v>
      </c>
      <c r="S24" s="118">
        <f t="shared" ref="S24:X24" si="34">S18+S22</f>
        <v>50520</v>
      </c>
      <c r="T24" s="118">
        <f t="shared" si="34"/>
        <v>0</v>
      </c>
      <c r="U24" s="121">
        <f t="shared" si="34"/>
        <v>50520</v>
      </c>
      <c r="V24" s="122">
        <f t="shared" si="34"/>
        <v>1</v>
      </c>
      <c r="W24" s="118">
        <f t="shared" si="34"/>
        <v>2412.63</v>
      </c>
      <c r="X24" s="118">
        <f t="shared" si="34"/>
        <v>24249.600000000002</v>
      </c>
      <c r="Y24" s="123">
        <f>X24/U24</f>
        <v>0.48000000000000004</v>
      </c>
      <c r="Z24" s="118">
        <f>Z18+Z22</f>
        <v>4346.6000000000004</v>
      </c>
      <c r="AA24" s="124">
        <v>15854.81</v>
      </c>
      <c r="AB24" s="125"/>
      <c r="AC24" s="125">
        <f>SUM(AC3:AC20)</f>
        <v>0</v>
      </c>
      <c r="AD24" s="118">
        <f>AD18+AD22</f>
        <v>183.52</v>
      </c>
      <c r="AE24" s="126">
        <f>AE18+AE22</f>
        <v>6728.3425580000003</v>
      </c>
      <c r="AF24" s="127"/>
      <c r="AG24" s="128"/>
      <c r="AH24" s="129"/>
      <c r="AI24" s="129"/>
      <c r="AJ24" s="129"/>
      <c r="AK24" s="129">
        <f>AA25/P24</f>
        <v>699.96152455555557</v>
      </c>
      <c r="AL24" s="129"/>
      <c r="AM24" s="129"/>
      <c r="AN24" s="130"/>
      <c r="AP24" s="126">
        <f>SUM(AP3:AP20)</f>
        <v>-665524.26239323895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12599.307442000001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3255.5025579999983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414" priority="18" operator="greaterThan">
      <formula>120</formula>
    </cfRule>
  </conditionalFormatting>
  <conditionalFormatting sqref="N23">
    <cfRule type="cellIs" dxfId="413" priority="17" operator="between">
      <formula>0.000001</formula>
      <formula>25</formula>
    </cfRule>
  </conditionalFormatting>
  <conditionalFormatting sqref="V1 V25:V1048576">
    <cfRule type="cellIs" dxfId="41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{58633308-F6B4-406E-9D5E-31715204761C}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{6FE268E1-A892-48C1-B06E-3973AAB7679A}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{455CB21D-A68D-4C98-B261-9A732F69C6D1}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{FDD3DFAC-5B28-4E87-B18B-9944394EB7F1}</x14:id>
        </ext>
      </extLst>
    </cfRule>
  </conditionalFormatting>
  <conditionalFormatting sqref="P23">
    <cfRule type="cellIs" dxfId="411" priority="14" operator="greaterThan">
      <formula>120</formula>
    </cfRule>
  </conditionalFormatting>
  <conditionalFormatting sqref="Q23">
    <cfRule type="cellIs" dxfId="410" priority="13" operator="greaterThan">
      <formula>120</formula>
    </cfRule>
  </conditionalFormatting>
  <conditionalFormatting sqref="R23">
    <cfRule type="cellIs" dxfId="409" priority="12" operator="greaterThan">
      <formula>120</formula>
    </cfRule>
  </conditionalFormatting>
  <conditionalFormatting sqref="S23">
    <cfRule type="cellIs" dxfId="408" priority="11" operator="greaterThan">
      <formula>120</formula>
    </cfRule>
  </conditionalFormatting>
  <conditionalFormatting sqref="T23">
    <cfRule type="cellIs" dxfId="407" priority="10" operator="greaterThan">
      <formula>120</formula>
    </cfRule>
  </conditionalFormatting>
  <conditionalFormatting sqref="U23">
    <cfRule type="cellIs" dxfId="406" priority="9" operator="greaterThan">
      <formula>120</formula>
    </cfRule>
  </conditionalFormatting>
  <conditionalFormatting sqref="V23">
    <cfRule type="cellIs" dxfId="405" priority="8" operator="greaterThan">
      <formula>120</formula>
    </cfRule>
  </conditionalFormatting>
  <conditionalFormatting sqref="W23">
    <cfRule type="cellIs" dxfId="404" priority="7" operator="greaterThan">
      <formula>120</formula>
    </cfRule>
  </conditionalFormatting>
  <conditionalFormatting sqref="X23">
    <cfRule type="cellIs" dxfId="403" priority="6" operator="greaterThan">
      <formula>120</formula>
    </cfRule>
  </conditionalFormatting>
  <conditionalFormatting sqref="Z23">
    <cfRule type="cellIs" dxfId="40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{3F78E1DB-D198-444C-A29D-4CE2DD4427EC}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{732D1025-E65F-462D-A827-CF06930D0561}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{5E1ACD12-DEB8-47DC-8115-393E85E6443F}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{CAB98DCC-F0E5-4423-A621-38EDFEEB7C4D}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{36C18C55-4199-4199-81B0-E0C1E98FE8B9}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{8474386F-EC55-41C8-9F3C-F821D6454767}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{8BF7C6E5-64A8-4875-937F-56495F6D5957}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{37FBB8FD-1051-4A86-821D-8A53C12DDE58}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{6CD6E644-64E5-4558-8951-B0F797B51087}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{1AB610D9-BBB5-4AEF-A47C-DC71178399FC}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{9E46D0D9-76EE-4745-809C-2C1EFD279C92}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{0ABADF2E-2D93-4E54-921A-470F05C33817}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{AE8B6FEF-1BBD-49ED-91D6-5DE5386C060F}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{D54A689E-A0C7-4CA8-909B-C5351D939561}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{47ACE9ED-9329-4192-B4B9-E6DCA563E8CA}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{8178F357-042D-4D21-9639-CDDD58A5ECBB}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33308-F6B4-406E-9D5E-317152047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FE268E1-A892-48C1-B06E-3973AAB767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455CB21D-A68D-4C98-B261-9A732F69C6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DD3DFAC-5B28-4E87-B18B-9944394EB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F78E1DB-D198-444C-A29D-4CE2DD442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32D1025-E65F-462D-A827-CF06930D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E1ACD12-DEB8-47DC-8115-393E85E644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AB98DCC-F0E5-4423-A621-38EDFEEB7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6C18C55-4199-4199-81B0-E0C1E98FE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474386F-EC55-41C8-9F3C-F821D6454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BF7C6E5-64A8-4875-937F-56495F6D59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7FBB8FD-1051-4A86-821D-8A53C12DDE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CD6E644-64E5-4558-8951-B0F797B510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1AB610D9-BBB5-4AEF-A47C-DC7117839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9E46D0D9-76EE-4745-809C-2C1EFD279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ABADF2E-2D93-4E54-921A-470F05C338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E8B6FEF-1BBD-49ED-91D6-5DE5386C0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54A689E-A0C7-4CA8-909B-C5351D939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7ACE9ED-9329-4192-B4B9-E6DCA563E8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178F357-042D-4D21-9639-CDDD58A5E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BD0B-595D-4589-A870-E515AC92DBA4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0" sqref="O1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30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94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0.3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95">
        <f>3397.77*U3/$U$24</f>
        <v>90.290866482631131</v>
      </c>
      <c r="AE3" s="47">
        <f>U3-W3-X3-Z3-AA3-AB3-AC3-AD3</f>
        <v>-4463.8354984826301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-495.98172205362556</v>
      </c>
      <c r="AM3" s="50">
        <f t="shared" ref="AM3:AM7" si="11">IF(AG3=0,0,AL3/AG3)</f>
        <v>-0.20982586718448012</v>
      </c>
      <c r="AN3" s="51">
        <f t="shared" ref="AN3:AN7" si="12">IF(AH3=0,0,AL3/AH3)</f>
        <v>-3.4688888099987802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95">
        <f t="shared" ref="AD4:AD16" si="16">3397.77*U4/$U$24</f>
        <v>141.7686289893451</v>
      </c>
      <c r="AE4" s="47">
        <f t="shared" ref="AE4:AE7" si="17">U4-W4-X4-Z4-AA4-AB4-AC4-AD4</f>
        <v>5615.701503010655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374.38010020071033</v>
      </c>
      <c r="AM4" s="50">
        <f t="shared" si="11"/>
        <v>0.16811967496963309</v>
      </c>
      <c r="AN4" s="51">
        <f t="shared" si="12"/>
        <v>3.0415151531457498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0.3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95">
        <f t="shared" si="16"/>
        <v>88.27912112619758</v>
      </c>
      <c r="AE5" s="47">
        <f t="shared" si="17"/>
        <v>8049.3408788738016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894.3712087637557</v>
      </c>
      <c r="AM5" s="50">
        <f t="shared" si="11"/>
        <v>0.38698754225354809</v>
      </c>
      <c r="AN5" s="51">
        <f t="shared" si="12"/>
        <v>7.2659940593367107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0.76666666666666672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95">
        <f t="shared" si="16"/>
        <v>238.74409238417627</v>
      </c>
      <c r="AE6" s="47">
        <f t="shared" si="17"/>
        <v>11302.477579615826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491.41206867894897</v>
      </c>
      <c r="AM6" s="50">
        <f t="shared" si="11"/>
        <v>0.20092579072061129</v>
      </c>
      <c r="AN6" s="51">
        <f t="shared" si="12"/>
        <v>3.9922988762608576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1.3666666666666667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95">
        <f t="shared" si="16"/>
        <v>426.71920174375754</v>
      </c>
      <c r="AE7" s="47">
        <f t="shared" si="17"/>
        <v>20625.734409256245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503.06669290868894</v>
      </c>
      <c r="AM7" s="50">
        <f t="shared" si="11"/>
        <v>0.20514545572254628</v>
      </c>
      <c r="AN7" s="51">
        <f t="shared" si="12"/>
        <v>4.2909134502617619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2.7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95">
        <f t="shared" si="16"/>
        <v>830.74048330564494</v>
      </c>
      <c r="AE8" s="47">
        <f>U8-W8-X8-Z8-AA8-AB8-AC8-AD8</f>
        <v>51269.370608694393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632.95519269993076</v>
      </c>
      <c r="AM8" s="50">
        <f>IF(AG8=0,0,AL8/AG8)</f>
        <v>0.2619312267988228</v>
      </c>
      <c r="AN8" s="51">
        <f>IF(AH8=0,0,AL8/AH8)</f>
        <v>3.7256765713104412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0.33333333333333331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8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9">S9+T9</f>
        <v>24077</v>
      </c>
      <c r="V9" s="43">
        <f t="shared" si="3"/>
        <v>3.0074821689546199E-2</v>
      </c>
      <c r="W9" s="44">
        <f t="shared" ref="W9:W16" si="20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95">
        <f t="shared" si="16"/>
        <v>102.18732689208939</v>
      </c>
      <c r="AE9" s="47">
        <f t="shared" ref="AE9:AE16" si="21">U9-W9-X9-Z9-AA9-AB9-AC9-AD9</f>
        <v>8442.6926731079093</v>
      </c>
      <c r="AF9" s="46"/>
      <c r="AG9" s="48">
        <f t="shared" ref="AG9:AG16" si="22">IF(R9=0,0,U9/R9)</f>
        <v>2407.6999999999998</v>
      </c>
      <c r="AH9" s="49">
        <f t="shared" ref="AH9:AH16" si="23">H9</f>
        <v>123</v>
      </c>
      <c r="AI9" s="49">
        <f t="shared" ref="AI9:AI16" si="24">IF(R9=0,0,X9/R9)</f>
        <v>1035.3109999999999</v>
      </c>
      <c r="AJ9" s="49">
        <f t="shared" ref="AJ9:AJ16" si="25">IF(P9=0,Z9/1,Z9/P9)</f>
        <v>289.60700000000008</v>
      </c>
      <c r="AK9" s="49">
        <f t="shared" ref="AK9:AK16" si="26">IF(P9=0,0,AA9/P9)</f>
        <v>105.29400000000001</v>
      </c>
      <c r="AL9" s="49">
        <f t="array" ref="AL9">_xlfn.IFS(R9=0,AE9,R9&lt;0,AE9/-R9,R9&gt;0,AE9/R9)</f>
        <v>844.26926731079095</v>
      </c>
      <c r="AM9" s="50">
        <f t="shared" ref="AM9:AM16" si="27">IF(AG9=0,0,AL9/AG9)</f>
        <v>0.35065384695385265</v>
      </c>
      <c r="AN9" s="51">
        <f t="shared" ref="AN9:AN16" si="28">IF(AH9=0,0,AL9/AH9)</f>
        <v>6.863977783014561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0.4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8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9"/>
        <v>28822</v>
      </c>
      <c r="V10" s="43">
        <f t="shared" si="3"/>
        <v>3.6001848682813496E-2</v>
      </c>
      <c r="W10" s="44">
        <f t="shared" si="20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95">
        <f t="shared" si="16"/>
        <v>122.3260013990032</v>
      </c>
      <c r="AE10" s="47">
        <f t="shared" si="21"/>
        <v>6801.8830176009951</v>
      </c>
      <c r="AF10" s="46"/>
      <c r="AG10" s="48">
        <f t="shared" si="22"/>
        <v>2401.8333333333335</v>
      </c>
      <c r="AH10" s="49">
        <f t="shared" si="23"/>
        <v>123</v>
      </c>
      <c r="AI10" s="49">
        <f t="shared" si="24"/>
        <v>1032.7883333333334</v>
      </c>
      <c r="AJ10" s="49">
        <f t="shared" si="25"/>
        <v>220.23833333333334</v>
      </c>
      <c r="AK10" s="49">
        <f t="shared" si="26"/>
        <v>448.78924841666668</v>
      </c>
      <c r="AL10" s="49">
        <f t="array" ref="AL10">_xlfn.IFS(R10=0,AE10,R10&lt;0,AE10/-R10,R10&gt;0,AE10/R10)</f>
        <v>566.82358480008293</v>
      </c>
      <c r="AM10" s="50">
        <f t="shared" si="27"/>
        <v>0.23599621877735738</v>
      </c>
      <c r="AN10" s="51">
        <f t="shared" si="28"/>
        <v>4.6083218276429507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0.76666666666666672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8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9"/>
        <v>52501</v>
      </c>
      <c r="V11" s="43">
        <f t="shared" si="3"/>
        <v>6.5579524588730523E-2</v>
      </c>
      <c r="W11" s="44">
        <f t="shared" si="20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95">
        <f t="shared" si="16"/>
        <v>222.82414126185094</v>
      </c>
      <c r="AE11" s="47">
        <f t="shared" si="21"/>
        <v>11208.545681738146</v>
      </c>
      <c r="AF11" s="46"/>
      <c r="AG11" s="48">
        <f t="shared" si="22"/>
        <v>2282.6521739130435</v>
      </c>
      <c r="AH11" s="49">
        <f t="shared" si="23"/>
        <v>123</v>
      </c>
      <c r="AI11" s="49">
        <f t="shared" si="24"/>
        <v>981.54043478260871</v>
      </c>
      <c r="AJ11" s="49">
        <f t="shared" si="25"/>
        <v>235.90880000000001</v>
      </c>
      <c r="AK11" s="49">
        <f t="shared" si="26"/>
        <v>390.69920708000006</v>
      </c>
      <c r="AL11" s="49">
        <f t="array" ref="AL11">_xlfn.IFS(R11=0,AE11,R11&lt;0,AE11/-R11,R11&gt;0,AE11/R11)</f>
        <v>487.3280731190498</v>
      </c>
      <c r="AM11" s="50">
        <f t="shared" si="27"/>
        <v>0.21349204170850355</v>
      </c>
      <c r="AN11" s="51">
        <f t="shared" si="28"/>
        <v>3.9620168546264214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0.43333333333333335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8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9"/>
        <v>31189</v>
      </c>
      <c r="V12" s="43">
        <f t="shared" si="3"/>
        <v>3.8958492074396993E-2</v>
      </c>
      <c r="W12" s="44">
        <f t="shared" si="20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95">
        <f t="shared" si="16"/>
        <v>132.37199561562386</v>
      </c>
      <c r="AE12" s="47">
        <f t="shared" si="21"/>
        <v>4966.328192384377</v>
      </c>
      <c r="AF12" s="46"/>
      <c r="AG12" s="48">
        <f t="shared" si="22"/>
        <v>2399.1538461538462</v>
      </c>
      <c r="AH12" s="49">
        <f t="shared" si="23"/>
        <v>117</v>
      </c>
      <c r="AI12" s="49">
        <f t="shared" si="24"/>
        <v>1031.6361538461538</v>
      </c>
      <c r="AJ12" s="49">
        <f t="shared" si="25"/>
        <v>212.44357142857143</v>
      </c>
      <c r="AK12" s="49">
        <f t="shared" si="26"/>
        <v>584.55855799999995</v>
      </c>
      <c r="AL12" s="49">
        <f t="array" ref="AL12">_xlfn.IFS(R12=0,AE12,R12&lt;0,AE12/-R12,R12&gt;0,AE12/R12)</f>
        <v>382.02524556802899</v>
      </c>
      <c r="AM12" s="50">
        <f t="shared" si="27"/>
        <v>0.15923332560788667</v>
      </c>
      <c r="AN12" s="51">
        <f t="shared" si="28"/>
        <v>3.2651730390429829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0.93333333333333335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8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9"/>
        <v>68839</v>
      </c>
      <c r="V13" s="43">
        <f t="shared" si="3"/>
        <v>8.5987483917708635E-2</v>
      </c>
      <c r="W13" s="44">
        <f t="shared" si="20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95">
        <f t="shared" si="16"/>
        <v>292.16569323107285</v>
      </c>
      <c r="AE13" s="47">
        <f t="shared" si="21"/>
        <v>19840.707676768932</v>
      </c>
      <c r="AF13" s="46"/>
      <c r="AG13" s="48">
        <f t="shared" si="22"/>
        <v>2458.5357142857142</v>
      </c>
      <c r="AH13" s="49">
        <f t="shared" si="23"/>
        <v>123</v>
      </c>
      <c r="AI13" s="49">
        <f t="shared" si="24"/>
        <v>1057.170357142857</v>
      </c>
      <c r="AJ13" s="49">
        <f t="shared" si="25"/>
        <v>180.94758620689657</v>
      </c>
      <c r="AK13" s="49">
        <f t="shared" si="26"/>
        <v>359.09919413793102</v>
      </c>
      <c r="AL13" s="49">
        <f t="array" ref="AL13">_xlfn.IFS(R13=0,AE13,R13&lt;0,AE13/-R13,R13&gt;0,AE13/R13)</f>
        <v>708.59670274174755</v>
      </c>
      <c r="AM13" s="50">
        <f t="shared" si="27"/>
        <v>0.28821899906693782</v>
      </c>
      <c r="AN13" s="51">
        <f t="shared" si="28"/>
        <v>5.7609488027784357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6.6666666666666666E-2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8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9"/>
        <v>4810</v>
      </c>
      <c r="V14" s="43">
        <f t="shared" si="3"/>
        <v>6.0082191438599998E-3</v>
      </c>
      <c r="W14" s="44">
        <f t="shared" si="20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95">
        <f t="shared" si="16"/>
        <v>20.41454676043319</v>
      </c>
      <c r="AE14" s="47">
        <f t="shared" si="21"/>
        <v>1003.9554532395667</v>
      </c>
      <c r="AG14" s="48">
        <f t="shared" si="22"/>
        <v>2405</v>
      </c>
      <c r="AH14" s="49">
        <f t="shared" si="23"/>
        <v>123</v>
      </c>
      <c r="AI14" s="49">
        <f t="shared" si="24"/>
        <v>1034.1500000000001</v>
      </c>
      <c r="AJ14" s="49">
        <f t="shared" si="25"/>
        <v>448.16500000000002</v>
      </c>
      <c r="AK14" s="49">
        <f t="shared" si="26"/>
        <v>287.5</v>
      </c>
      <c r="AL14" s="49">
        <f t="array" ref="AL14">_xlfn.IFS(R14=0,AE14,R14&lt;0,AE14/-R14,R14&gt;0,AE14/R14)</f>
        <v>501.97772661978337</v>
      </c>
      <c r="AM14" s="50">
        <f t="shared" si="27"/>
        <v>0.20872254745105337</v>
      </c>
      <c r="AN14" s="51">
        <f t="shared" si="28"/>
        <v>4.0811197286161249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1.2666666666666666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8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9"/>
        <v>92461</v>
      </c>
      <c r="V15" s="43">
        <f>U15/$U$24</f>
        <v>0.11549396055310591</v>
      </c>
      <c r="W15" s="44">
        <f t="shared" si="20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95">
        <f t="shared" si="16"/>
        <v>392.42191434852663</v>
      </c>
      <c r="AE15" s="47">
        <f t="shared" si="21"/>
        <v>18752.444654651477</v>
      </c>
      <c r="AF15" s="46"/>
      <c r="AG15" s="48">
        <f t="shared" si="22"/>
        <v>2433.1842105263158</v>
      </c>
      <c r="AH15" s="49">
        <f t="shared" si="23"/>
        <v>123</v>
      </c>
      <c r="AI15" s="49">
        <f t="shared" si="24"/>
        <v>1046.2692105263156</v>
      </c>
      <c r="AJ15" s="49">
        <f t="shared" si="25"/>
        <v>199.39048780487809</v>
      </c>
      <c r="AK15" s="49">
        <f t="shared" si="26"/>
        <v>505.09496173170726</v>
      </c>
      <c r="AL15" s="49">
        <f t="array" ref="AL15">_xlfn.IFS(R15=0,AE15,R15&lt;0,AE15/-R15,R15&gt;0,AE15/R15)</f>
        <v>493.48538564872308</v>
      </c>
      <c r="AM15" s="50">
        <f t="shared" si="27"/>
        <v>0.20281464244007177</v>
      </c>
      <c r="AN15" s="51">
        <f t="shared" si="28"/>
        <v>4.0120763060871791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0.93333333333333335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8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9"/>
        <v>69864</v>
      </c>
      <c r="V16" s="43">
        <f>U16/$U$24</f>
        <v>8.7267821677055102E-2</v>
      </c>
      <c r="W16" s="44">
        <f t="shared" si="20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95">
        <f t="shared" si="16"/>
        <v>296.51598645964748</v>
      </c>
      <c r="AE16" s="47">
        <f t="shared" si="21"/>
        <v>12366.329452540353</v>
      </c>
      <c r="AF16" s="46"/>
      <c r="AG16" s="48">
        <f t="shared" si="22"/>
        <v>2495.1428571428573</v>
      </c>
      <c r="AH16" s="49">
        <f t="shared" si="23"/>
        <v>117</v>
      </c>
      <c r="AI16" s="49">
        <f t="shared" si="24"/>
        <v>1072.9114285714284</v>
      </c>
      <c r="AJ16" s="49">
        <f t="shared" si="25"/>
        <v>198.54344827586212</v>
      </c>
      <c r="AK16" s="49">
        <f t="shared" si="26"/>
        <v>625.03015727586205</v>
      </c>
      <c r="AL16" s="49">
        <f t="array" ref="AL16">_xlfn.IFS(R16=0,AE16,R16&lt;0,AE16/-R16,R16&gt;0,AE16/R16)</f>
        <v>441.65462330501259</v>
      </c>
      <c r="AM16" s="50">
        <f t="shared" si="27"/>
        <v>0.1770057462003371</v>
      </c>
      <c r="AN16" s="51">
        <f t="shared" si="28"/>
        <v>3.7748258402137829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2384.9455149078549</v>
      </c>
      <c r="AH17" s="58">
        <f t="shared" si="30"/>
        <v>127.26</v>
      </c>
      <c r="AI17" s="58">
        <f t="shared" si="30"/>
        <v>1025.5265714103773</v>
      </c>
      <c r="AJ17" s="58">
        <f t="shared" si="30"/>
        <v>231.35462151995691</v>
      </c>
      <c r="AK17" s="58">
        <f t="shared" si="30"/>
        <v>469.18230640340818</v>
      </c>
      <c r="AL17" s="58">
        <f t="shared" si="30"/>
        <v>491.13150207743206</v>
      </c>
      <c r="AM17" s="59">
        <f t="shared" si="30"/>
        <v>0.20557041886818037</v>
      </c>
      <c r="AN17" s="59">
        <f t="shared" si="30"/>
        <v>3.9539341263173382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1">SUM(P3:P16)</f>
        <v>349</v>
      </c>
      <c r="Q18" s="64">
        <f t="shared" si="31"/>
        <v>17</v>
      </c>
      <c r="R18" s="64">
        <f t="shared" si="31"/>
        <v>332</v>
      </c>
      <c r="S18" s="70">
        <f t="shared" si="31"/>
        <v>840381</v>
      </c>
      <c r="T18" s="64">
        <f t="shared" si="31"/>
        <v>-39811</v>
      </c>
      <c r="U18" s="277">
        <f t="shared" si="31"/>
        <v>800570</v>
      </c>
      <c r="V18" s="71">
        <f t="shared" si="31"/>
        <v>1</v>
      </c>
      <c r="W18" s="64">
        <f t="shared" si="31"/>
        <v>44335.979999999996</v>
      </c>
      <c r="X18" s="64">
        <f t="shared" si="31"/>
        <v>344245.1</v>
      </c>
      <c r="Y18" s="72">
        <f>IF(U18=0,0,X18/U18)</f>
        <v>0.43</v>
      </c>
      <c r="Z18" s="64">
        <f t="shared" ref="Z18:AE18" si="32">SUM(Z3:Z16)</f>
        <v>70551.37000000001</v>
      </c>
      <c r="AA18" s="64">
        <f t="shared" si="32"/>
        <v>162258.10371700002</v>
      </c>
      <c r="AB18" s="64">
        <f t="shared" si="32"/>
        <v>0</v>
      </c>
      <c r="AC18" s="64">
        <f t="shared" si="32"/>
        <v>0</v>
      </c>
      <c r="AD18" s="73">
        <f t="shared" si="32"/>
        <v>3397.7700000000004</v>
      </c>
      <c r="AE18" s="74">
        <f t="shared" si="32"/>
        <v>175781.67628300004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278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5">S18+S22</f>
        <v>840381</v>
      </c>
      <c r="T24" s="118">
        <f t="shared" si="35"/>
        <v>-39811</v>
      </c>
      <c r="U24" s="121">
        <f t="shared" si="35"/>
        <v>800570</v>
      </c>
      <c r="V24" s="122">
        <f t="shared" si="35"/>
        <v>1</v>
      </c>
      <c r="W24" s="118">
        <f t="shared" si="35"/>
        <v>44335.979999999996</v>
      </c>
      <c r="X24" s="118">
        <f t="shared" si="35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3397.7700000000004</v>
      </c>
      <c r="AE24" s="126">
        <f>AE18+AE22</f>
        <v>175781.67628300004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Сводная!Z47+Сводная!R47+Сводная!S47+Сводная!T47+Сводная!V47-Сводная!U47-Сводная!W47+(AA24-AA25)</f>
        <v>175781.67628300004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401" priority="18" operator="greaterThan">
      <formula>120</formula>
    </cfRule>
  </conditionalFormatting>
  <conditionalFormatting sqref="N23">
    <cfRule type="cellIs" dxfId="400" priority="17" operator="between">
      <formula>0.000001</formula>
      <formula>25</formula>
    </cfRule>
  </conditionalFormatting>
  <conditionalFormatting sqref="V1 V25:V1048576">
    <cfRule type="cellIs" dxfId="399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{EDF1D020-707F-43C5-AB1E-B4E88CA8BCE2}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{6349A3C2-6FA5-4393-BE6A-13B58B1CAA69}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{86B8422F-00C7-4DB7-B929-9A349F59CDC4}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{5775B6FC-9957-4DE5-8FE1-0FD5E70112D2}</x14:id>
        </ext>
      </extLst>
    </cfRule>
  </conditionalFormatting>
  <conditionalFormatting sqref="P23">
    <cfRule type="cellIs" dxfId="398" priority="14" operator="greaterThan">
      <formula>120</formula>
    </cfRule>
  </conditionalFormatting>
  <conditionalFormatting sqref="Q23">
    <cfRule type="cellIs" dxfId="397" priority="13" operator="greaterThan">
      <formula>120</formula>
    </cfRule>
  </conditionalFormatting>
  <conditionalFormatting sqref="R23">
    <cfRule type="cellIs" dxfId="396" priority="12" operator="greaterThan">
      <formula>120</formula>
    </cfRule>
  </conditionalFormatting>
  <conditionalFormatting sqref="S23">
    <cfRule type="cellIs" dxfId="395" priority="11" operator="greaterThan">
      <formula>120</formula>
    </cfRule>
  </conditionalFormatting>
  <conditionalFormatting sqref="T23">
    <cfRule type="cellIs" dxfId="394" priority="10" operator="greaterThan">
      <formula>120</formula>
    </cfRule>
  </conditionalFormatting>
  <conditionalFormatting sqref="U23">
    <cfRule type="cellIs" dxfId="393" priority="9" operator="greaterThan">
      <formula>120</formula>
    </cfRule>
  </conditionalFormatting>
  <conditionalFormatting sqref="V23">
    <cfRule type="cellIs" dxfId="392" priority="8" operator="greaterThan">
      <formula>120</formula>
    </cfRule>
  </conditionalFormatting>
  <conditionalFormatting sqref="W23">
    <cfRule type="cellIs" dxfId="391" priority="7" operator="greaterThan">
      <formula>120</formula>
    </cfRule>
  </conditionalFormatting>
  <conditionalFormatting sqref="X23">
    <cfRule type="cellIs" dxfId="390" priority="6" operator="greaterThan">
      <formula>120</formula>
    </cfRule>
  </conditionalFormatting>
  <conditionalFormatting sqref="Z23">
    <cfRule type="cellIs" dxfId="38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{2A46DD6B-3834-4463-B3EB-0FBE6ECAA935}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{70CC7026-63AB-4FBD-8EA0-21DE3C5D3722}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{2E6C0A5B-2282-45CF-8086-1FA8A8ADF197}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{51E77F14-B43B-467C-9CF3-48346D520145}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{A1A1EF70-D7A3-407C-9F46-B7F97985EACC}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{4186B74C-0CD0-4361-9110-4502C7956D34}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{02129CF9-ADCF-436F-A51C-EC3B8563A79D}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{10DD38EA-ED46-4401-8934-F697C891CA56}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{A93B083C-863C-475D-90C1-0B028F8CEEDB}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{7F3DE449-9D28-486E-8B31-E119927B4406}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{393BC504-9E68-4BB8-B80A-393D7AB9D8DC}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{5BF50700-A2D2-41AE-8D3A-073905CA28DC}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{AC1BB730-4CB8-44CC-89D9-82DD4A0165D5}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{7212F96A-7538-4034-8739-7F2E2C7AB14C}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{63E9B36D-46EF-4DAE-BB0C-A57241EA10AD}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{836A4620-5BCC-4072-8272-3538F30FD09D}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1D020-707F-43C5-AB1E-B4E88CA8B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49A3C2-6FA5-4393-BE6A-13B58B1CA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6B8422F-00C7-4DB7-B929-9A349F59C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775B6FC-9957-4DE5-8FE1-0FD5E70112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46DD6B-3834-4463-B3EB-0FBE6ECAA9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0CC7026-63AB-4FBD-8EA0-21DE3C5D37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6C0A5B-2282-45CF-8086-1FA8A8ADF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1E77F14-B43B-467C-9CF3-48346D520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1A1EF70-D7A3-407C-9F46-B7F97985E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186B74C-0CD0-4361-9110-4502C7956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02129CF9-ADCF-436F-A51C-EC3B8563A7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0DD38EA-ED46-4401-8934-F697C891CA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93B083C-863C-475D-90C1-0B028F8C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3DE449-9D28-486E-8B31-E119927B44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393BC504-9E68-4BB8-B80A-393D7AB9D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F50700-A2D2-41AE-8D3A-073905CA2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C1BB730-4CB8-44CC-89D9-82DD4A0165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212F96A-7538-4034-8739-7F2E2C7AB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3E9B36D-46EF-4DAE-BB0C-A57241EA1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36A4620-5BCC-4072-8272-3538F30FD0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0D54-F098-4A71-A559-A17B88BF8986}">
  <dimension ref="A1:AZ30"/>
  <sheetViews>
    <sheetView zoomScale="70" zoomScaleNormal="7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Z30" sqref="Z3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4419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4305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01-03.05'!C3</f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f>'Юнит 27-30.04'!K3+'Юнит 01-03.05'!K3</f>
        <v>1</v>
      </c>
      <c r="L3" s="36"/>
      <c r="M3" s="36"/>
      <c r="N3" s="37">
        <f>K3/$O$1</f>
        <v>0.14285714285714285</v>
      </c>
      <c r="O3" s="38">
        <f>R3/$O$1</f>
        <v>0</v>
      </c>
      <c r="P3" s="32">
        <f>'Юнит 27-30.04'!P3+'Юнит 01-03.05'!P3</f>
        <v>1</v>
      </c>
      <c r="Q3" s="32">
        <f>'Юнит 27-30.04'!Q3+'Юнит 01-03.05'!Q3</f>
        <v>1</v>
      </c>
      <c r="R3" s="40">
        <f t="shared" ref="R3:R7" si="1">P3-Q3</f>
        <v>0</v>
      </c>
      <c r="S3" s="32">
        <f>'Юнит 27-30.04'!S3+'Юнит 01-03.05'!S3</f>
        <v>2820</v>
      </c>
      <c r="T3" s="32">
        <f>'Юнит 27-30.04'!T3+'Юнит 01-03.05'!T3</f>
        <v>-2820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32">
        <f>'Юнит 27-30.04'!X3+'Юнит 01-03.05'!X3</f>
        <v>0</v>
      </c>
      <c r="Y3" s="45">
        <f t="shared" ref="Y3:Y16" si="5">IF(U3=0,0,X3/U3)</f>
        <v>0</v>
      </c>
      <c r="Z3" s="32">
        <f>'Юнит 27-30.04'!Z3+'Юнит 01-03.05'!Z3</f>
        <v>484</v>
      </c>
      <c r="AA3" s="32">
        <f>'Юнит 27-30.04'!AA3+'Юнит 01-03.05'!AA3</f>
        <v>1198.1186809999999</v>
      </c>
      <c r="AB3" s="42"/>
      <c r="AC3" s="42"/>
      <c r="AD3" s="32">
        <f>'Юнит 27-30.04'!AD3+'Юнит 01-03.05'!AD3</f>
        <v>0</v>
      </c>
      <c r="AE3" s="47">
        <f t="shared" ref="AE3:AE7" si="6">U3-W3-X3-Z3-AA3-AB3-AC3-AD3</f>
        <v>-1682.1186809999999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484</v>
      </c>
      <c r="AK3" s="49">
        <f t="shared" ref="AK3:AK7" si="11">IF(P3=0,0,AA3/P3)</f>
        <v>1198.1186809999999</v>
      </c>
      <c r="AL3" s="49">
        <f>_xlfn.IFS(R3=0,AE3,R3&lt;0,AE3/-R3,R3&gt;0,AE3/R3)</f>
        <v>-1682.1186809999999</v>
      </c>
      <c r="AM3" s="50">
        <f t="shared" ref="AM3:AM7" si="12">IF(AG3=0,0,AL3/AG3)</f>
        <v>0</v>
      </c>
      <c r="AN3" s="51">
        <f t="shared" ref="AN3:AN7" si="13">IF(AH3=0,0,AL3/AH3)</f>
        <v>-11.7647131137222</v>
      </c>
      <c r="AP3" s="53">
        <f t="shared" ref="AP3:AP7" si="14">AL3*C3</f>
        <v>-568556.11417800002</v>
      </c>
    </row>
    <row r="4" spans="1:42">
      <c r="A4" s="30">
        <v>2676784638</v>
      </c>
      <c r="B4" s="31" t="s">
        <v>39</v>
      </c>
      <c r="C4" s="32">
        <f>'Юнит 01-03.05'!C4</f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f>'Юнит 27-30.04'!K4+'Юнит 01-03.05'!K4</f>
        <v>5</v>
      </c>
      <c r="L4" s="36"/>
      <c r="M4" s="36"/>
      <c r="N4" s="37">
        <f t="shared" ref="N4:N16" si="15">K4/$O$1</f>
        <v>0.7142857142857143</v>
      </c>
      <c r="O4" s="38">
        <f t="shared" ref="O4:O16" si="16">R4/$O$1</f>
        <v>0.2857142857142857</v>
      </c>
      <c r="P4" s="32">
        <f>'Юнит 27-30.04'!P4+'Юнит 01-03.05'!P4</f>
        <v>2</v>
      </c>
      <c r="Q4" s="32">
        <f>'Юнит 27-30.04'!Q4+'Юнит 01-03.05'!Q4</f>
        <v>0</v>
      </c>
      <c r="R4" s="40">
        <f t="shared" si="1"/>
        <v>2</v>
      </c>
      <c r="S4" s="32">
        <f>'Юнит 27-30.04'!S4+'Юнит 01-03.05'!S4</f>
        <v>5640</v>
      </c>
      <c r="T4" s="32">
        <f>'Юнит 27-30.04'!T4+'Юнит 01-03.05'!T4</f>
        <v>0</v>
      </c>
      <c r="U4" s="40">
        <f t="shared" si="2"/>
        <v>5640</v>
      </c>
      <c r="V4" s="43">
        <f t="shared" si="3"/>
        <v>5.1459854014598537E-2</v>
      </c>
      <c r="W4" s="44">
        <f t="shared" si="4"/>
        <v>246.18</v>
      </c>
      <c r="X4" s="32">
        <f>'Юнит 27-30.04'!X4+'Юнит 01-03.05'!X4</f>
        <v>2707.2</v>
      </c>
      <c r="Y4" s="45">
        <f t="shared" si="5"/>
        <v>0.48</v>
      </c>
      <c r="Z4" s="32">
        <f>'Юнит 27-30.04'!Z4+'Юнит 01-03.05'!Z4</f>
        <v>644.6</v>
      </c>
      <c r="AA4" s="32">
        <f>'Юнит 27-30.04'!AA4+'Юнит 01-03.05'!AA4</f>
        <v>526.01412099999993</v>
      </c>
      <c r="AB4" s="42"/>
      <c r="AC4" s="42"/>
      <c r="AD4" s="32">
        <f>'Юнит 27-30.04'!AD4+'Юнит 01-03.05'!AD4</f>
        <v>21.95739605060653</v>
      </c>
      <c r="AE4" s="47">
        <f t="shared" si="6"/>
        <v>1494.0484829493935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322.3</v>
      </c>
      <c r="AK4" s="49">
        <f t="shared" si="11"/>
        <v>263.00706049999997</v>
      </c>
      <c r="AL4" s="49">
        <f t="array" ref="AL4">_xlfn.IFS(R4=0,AE4,R4&lt;0,AE4/-R4,R4&gt;0,AE4/R4)</f>
        <v>747.02424147469674</v>
      </c>
      <c r="AM4" s="50">
        <f t="shared" si="12"/>
        <v>0.26490221328889957</v>
      </c>
      <c r="AN4" s="51">
        <f t="shared" si="13"/>
        <v>6.0689271384734482</v>
      </c>
      <c r="AP4" s="53">
        <f t="shared" si="14"/>
        <v>238300.73303042827</v>
      </c>
    </row>
    <row r="5" spans="1:42">
      <c r="A5" s="30">
        <v>2676784504</v>
      </c>
      <c r="B5" s="31" t="s">
        <v>40</v>
      </c>
      <c r="C5" s="32">
        <f>'Юнит 01-03.05'!C5</f>
        <v>349</v>
      </c>
      <c r="D5" s="33"/>
      <c r="E5" s="33"/>
      <c r="F5" s="33"/>
      <c r="G5" s="34"/>
      <c r="H5" s="35">
        <v>123.09</v>
      </c>
      <c r="I5" s="54">
        <f t="shared" si="0"/>
        <v>42958.41</v>
      </c>
      <c r="J5" s="36"/>
      <c r="K5" s="32">
        <f>'Юнит 27-30.04'!K5+'Юнит 01-03.05'!K5</f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2">
        <f>'Юнит 27-30.04'!P5+'Юнит 01-03.05'!P5</f>
        <v>1</v>
      </c>
      <c r="Q5" s="32">
        <f>'Юнит 27-30.04'!Q5+'Юнит 01-03.05'!Q5</f>
        <v>0</v>
      </c>
      <c r="R5" s="40">
        <f t="shared" si="1"/>
        <v>1</v>
      </c>
      <c r="S5" s="32">
        <f>'Юнит 27-30.04'!S5+'Юнит 01-03.05'!S5</f>
        <v>2820</v>
      </c>
      <c r="T5" s="32">
        <f>'Юнит 27-30.04'!T5+'Юнит 01-03.05'!T5</f>
        <v>0</v>
      </c>
      <c r="U5" s="40">
        <f t="shared" si="2"/>
        <v>2820</v>
      </c>
      <c r="V5" s="43">
        <f t="shared" si="3"/>
        <v>2.5729927007299268E-2</v>
      </c>
      <c r="W5" s="44">
        <f t="shared" si="4"/>
        <v>123.09</v>
      </c>
      <c r="X5" s="32">
        <f>'Юнит 27-30.04'!X5+'Юнит 01-03.05'!X5</f>
        <v>1353.6</v>
      </c>
      <c r="Y5" s="45">
        <f t="shared" si="5"/>
        <v>0.48</v>
      </c>
      <c r="Z5" s="32">
        <f>'Юнит 27-30.04'!Z5+'Юнит 01-03.05'!Z5</f>
        <v>515</v>
      </c>
      <c r="AA5" s="32">
        <f>'Юнит 27-30.04'!AA5+'Юнит 01-03.05'!AA5</f>
        <v>2667.0179680000001</v>
      </c>
      <c r="AB5" s="55"/>
      <c r="AC5" s="42"/>
      <c r="AD5" s="32">
        <f>'Юнит 27-30.04'!AD5+'Юнит 01-03.05'!AD5</f>
        <v>10.243990498812352</v>
      </c>
      <c r="AE5" s="47">
        <f t="shared" si="6"/>
        <v>-1848.9519584988125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515</v>
      </c>
      <c r="AK5" s="49">
        <f t="shared" si="11"/>
        <v>2667.0179680000001</v>
      </c>
      <c r="AL5" s="49">
        <f t="array" ref="AL5">_xlfn.IFS(R5=0,AE5,R5&lt;0,AE5/-R5,R5&gt;0,AE5/R5)</f>
        <v>-1848.9519584988125</v>
      </c>
      <c r="AM5" s="50">
        <f t="shared" si="12"/>
        <v>-0.65565672287191934</v>
      </c>
      <c r="AN5" s="51">
        <f t="shared" si="13"/>
        <v>-15.021138666819501</v>
      </c>
      <c r="AP5" s="53">
        <f t="shared" si="14"/>
        <v>-645284.23351608554</v>
      </c>
    </row>
    <row r="6" spans="1:42">
      <c r="A6" s="30">
        <v>2676784514</v>
      </c>
      <c r="B6" s="31" t="s">
        <v>41</v>
      </c>
      <c r="C6" s="32">
        <f>'Юнит 01-03.05'!C6</f>
        <v>625</v>
      </c>
      <c r="D6" s="33"/>
      <c r="E6" s="33"/>
      <c r="F6" s="33"/>
      <c r="G6" s="34"/>
      <c r="H6" s="35">
        <v>123.09</v>
      </c>
      <c r="I6" s="54">
        <f t="shared" si="0"/>
        <v>76931.25</v>
      </c>
      <c r="J6" s="36"/>
      <c r="K6" s="32">
        <f>'Юнит 27-30.04'!K6+'Юнит 01-03.05'!K6</f>
        <v>5</v>
      </c>
      <c r="L6" s="36"/>
      <c r="M6" s="36"/>
      <c r="N6" s="37">
        <f t="shared" si="15"/>
        <v>0.7142857142857143</v>
      </c>
      <c r="O6" s="38">
        <f t="shared" si="16"/>
        <v>0</v>
      </c>
      <c r="P6" s="32">
        <f>'Юнит 27-30.04'!P6+'Юнит 01-03.05'!P6</f>
        <v>0</v>
      </c>
      <c r="Q6" s="32">
        <f>'Юнит 27-30.04'!Q6+'Юнит 01-03.05'!Q6</f>
        <v>0</v>
      </c>
      <c r="R6" s="40">
        <f t="shared" si="1"/>
        <v>0</v>
      </c>
      <c r="S6" s="32">
        <f>'Юнит 27-30.04'!S6+'Юнит 01-03.05'!S6</f>
        <v>0</v>
      </c>
      <c r="T6" s="32">
        <f>'Юнит 27-30.04'!T6+'Юнит 01-03.05'!T6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32">
        <f>'Юнит 27-30.04'!X6+'Юнит 01-03.05'!X6</f>
        <v>0</v>
      </c>
      <c r="Y6" s="45">
        <f t="shared" si="5"/>
        <v>0</v>
      </c>
      <c r="Z6" s="32">
        <f>'Юнит 27-30.04'!Z6+'Юнит 01-03.05'!Z6</f>
        <v>0</v>
      </c>
      <c r="AA6" s="32">
        <f>'Юнит 27-30.04'!AA6+'Юнит 01-03.05'!AA6</f>
        <v>2099.3920600000001</v>
      </c>
      <c r="AB6" s="55"/>
      <c r="AC6" s="42"/>
      <c r="AD6" s="32">
        <f>'Юнит 27-30.04'!AD6+'Юнит 01-03.05'!AD6</f>
        <v>0</v>
      </c>
      <c r="AE6" s="47">
        <f t="shared" si="6"/>
        <v>-2099.3920600000001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-2099.3920600000001</v>
      </c>
      <c r="AM6" s="50">
        <f t="shared" si="12"/>
        <v>0</v>
      </c>
      <c r="AN6" s="51">
        <f t="shared" si="13"/>
        <v>-17.055748314241612</v>
      </c>
      <c r="AP6" s="53">
        <f t="shared" si="14"/>
        <v>-1312120.0375000001</v>
      </c>
    </row>
    <row r="7" spans="1:42">
      <c r="A7" s="30">
        <v>2676784181</v>
      </c>
      <c r="B7" s="31" t="s">
        <v>42</v>
      </c>
      <c r="C7" s="32">
        <f>'Юнит 01-03.05'!C7</f>
        <v>554</v>
      </c>
      <c r="D7" s="33"/>
      <c r="E7" s="33"/>
      <c r="F7" s="33"/>
      <c r="G7" s="34"/>
      <c r="H7" s="35">
        <v>117.24</v>
      </c>
      <c r="I7" s="54">
        <f t="shared" si="0"/>
        <v>64950.96</v>
      </c>
      <c r="J7" s="36"/>
      <c r="K7" s="32">
        <f>'Юнит 27-30.04'!K7+'Юнит 01-03.05'!K7</f>
        <v>9</v>
      </c>
      <c r="L7" s="36"/>
      <c r="M7" s="36"/>
      <c r="N7" s="37">
        <f t="shared" si="15"/>
        <v>1.2857142857142858</v>
      </c>
      <c r="O7" s="38">
        <f t="shared" si="16"/>
        <v>0</v>
      </c>
      <c r="P7" s="32">
        <f>'Юнит 27-30.04'!P7+'Юнит 01-03.05'!P7</f>
        <v>1</v>
      </c>
      <c r="Q7" s="32">
        <f>'Юнит 27-30.04'!Q7+'Юнит 01-03.05'!Q7</f>
        <v>1</v>
      </c>
      <c r="R7" s="40">
        <f t="shared" si="1"/>
        <v>0</v>
      </c>
      <c r="S7" s="32">
        <f>'Юнит 27-30.04'!S7+'Юнит 01-03.05'!S7</f>
        <v>2820</v>
      </c>
      <c r="T7" s="32">
        <f>'Юнит 27-30.04'!T7+'Юнит 01-03.05'!T7</f>
        <v>-2820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32">
        <f>'Юнит 27-30.04'!X7+'Юнит 01-03.05'!X7</f>
        <v>0</v>
      </c>
      <c r="Y7" s="45">
        <f t="shared" si="5"/>
        <v>0</v>
      </c>
      <c r="Z7" s="32">
        <f>'Юнит 27-30.04'!Z7+'Юнит 01-03.05'!Z7</f>
        <v>446</v>
      </c>
      <c r="AA7" s="32">
        <f>'Юнит 27-30.04'!AA7+'Юнит 01-03.05'!AA7</f>
        <v>1712.0508239999999</v>
      </c>
      <c r="AB7" s="55"/>
      <c r="AC7" s="42"/>
      <c r="AD7" s="32">
        <f>'Юнит 27-30.04'!AD7+'Юнит 01-03.05'!AD7</f>
        <v>0</v>
      </c>
      <c r="AE7" s="47">
        <f t="shared" si="6"/>
        <v>-2158.0508239999999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446</v>
      </c>
      <c r="AK7" s="49">
        <f t="shared" si="11"/>
        <v>1712.0508239999999</v>
      </c>
      <c r="AL7" s="49">
        <f t="array" ref="AL7">_xlfn.IFS(R7=0,AE7,R7&lt;0,AE7/-R7,R7&gt;0,AE7/R7)</f>
        <v>-2158.0508239999999</v>
      </c>
      <c r="AM7" s="50">
        <f t="shared" si="12"/>
        <v>0</v>
      </c>
      <c r="AN7" s="51">
        <f t="shared" si="13"/>
        <v>-18.407120641419311</v>
      </c>
      <c r="AP7" s="53">
        <f t="shared" si="14"/>
        <v>-1195560.156496</v>
      </c>
    </row>
    <row r="8" spans="1:42">
      <c r="A8" s="30">
        <v>2676783005</v>
      </c>
      <c r="B8" s="31" t="s">
        <v>43</v>
      </c>
      <c r="C8" s="32">
        <f>'Юнит 01-03.05'!C8</f>
        <v>135</v>
      </c>
      <c r="D8" s="33"/>
      <c r="E8" s="33"/>
      <c r="F8" s="33"/>
      <c r="G8" s="34"/>
      <c r="H8" s="35">
        <v>169.89</v>
      </c>
      <c r="I8" s="54">
        <f t="shared" si="0"/>
        <v>22935.149999999998</v>
      </c>
      <c r="J8" s="36"/>
      <c r="K8" s="32">
        <f>'Юнит 27-30.04'!K8+'Юнит 01-03.05'!K8</f>
        <v>21</v>
      </c>
      <c r="L8" s="36"/>
      <c r="M8" s="36"/>
      <c r="N8" s="37">
        <f t="shared" si="15"/>
        <v>3</v>
      </c>
      <c r="O8" s="38">
        <f t="shared" si="16"/>
        <v>1.4285714285714286</v>
      </c>
      <c r="P8" s="32">
        <f>'Юнит 27-30.04'!P8+'Юнит 01-03.05'!P8</f>
        <v>10</v>
      </c>
      <c r="Q8" s="32">
        <f>'Юнит 27-30.04'!Q8+'Юнит 01-03.05'!Q8</f>
        <v>0</v>
      </c>
      <c r="R8" s="40">
        <f>P8-Q8</f>
        <v>10</v>
      </c>
      <c r="S8" s="32">
        <f>'Юнит 27-30.04'!S8+'Юнит 01-03.05'!S8</f>
        <v>28700</v>
      </c>
      <c r="T8" s="32">
        <f>'Юнит 27-30.04'!T8+'Юнит 01-03.05'!T8</f>
        <v>0</v>
      </c>
      <c r="U8" s="40">
        <f>S8+T8</f>
        <v>28700</v>
      </c>
      <c r="V8" s="43">
        <f t="shared" si="3"/>
        <v>0.26186131386861317</v>
      </c>
      <c r="W8" s="44">
        <f>R8*H8</f>
        <v>1698.8999999999999</v>
      </c>
      <c r="X8" s="32">
        <f>'Юнит 27-30.04'!X8+'Юнит 01-03.05'!X8</f>
        <v>13776</v>
      </c>
      <c r="Y8" s="45">
        <f t="shared" si="5"/>
        <v>0.48</v>
      </c>
      <c r="Z8" s="32">
        <f>'Юнит 27-30.04'!Z8+'Юнит 01-03.05'!Z8</f>
        <v>1814.28</v>
      </c>
      <c r="AA8" s="32">
        <f>'Юнит 27-30.04'!AA8+'Юнит 01-03.05'!AA8</f>
        <v>3630.0709060000004</v>
      </c>
      <c r="AB8" s="55"/>
      <c r="AC8" s="42"/>
      <c r="AD8" s="32">
        <f>'Юнит 27-30.04'!AD8+'Юнит 01-03.05'!AD8</f>
        <v>111.73355791709351</v>
      </c>
      <c r="AE8" s="47">
        <f>U8-W8-X8-Z8-AA8-AB8-AC8-AD8</f>
        <v>7669.015536082904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181.428</v>
      </c>
      <c r="AK8" s="49">
        <f>IF(P8=0,0,AA8/P8)</f>
        <v>363.00709060000003</v>
      </c>
      <c r="AL8" s="49">
        <f t="array" ref="AL8">_xlfn.IFS(R8=0,AE8,R8&lt;0,AE8/-R8,R8&gt;0,AE8/R8)</f>
        <v>766.90155360829044</v>
      </c>
      <c r="AM8" s="50">
        <f>IF(AG8=0,0,AL8/AG8)</f>
        <v>0.26721308488093742</v>
      </c>
      <c r="AN8" s="51">
        <f>IF(AH8=0,0,AL8/AH8)</f>
        <v>4.5141065019029405</v>
      </c>
      <c r="AP8" s="53">
        <f>AL8*C8</f>
        <v>103531.70973711921</v>
      </c>
    </row>
    <row r="9" spans="1:42">
      <c r="A9" s="30">
        <v>3405092860</v>
      </c>
      <c r="B9" s="31" t="s">
        <v>55</v>
      </c>
      <c r="C9" s="32">
        <f>'Юнит 01-03.05'!C9</f>
        <v>365</v>
      </c>
      <c r="D9" s="33"/>
      <c r="E9" s="33"/>
      <c r="F9" s="33"/>
      <c r="G9" s="34"/>
      <c r="H9" s="35">
        <v>123</v>
      </c>
      <c r="I9" s="54">
        <f t="shared" si="0"/>
        <v>44895</v>
      </c>
      <c r="J9" s="36"/>
      <c r="K9" s="32">
        <f>'Юнит 27-30.04'!K9+'Юнит 01-03.05'!K9</f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2">
        <f>'Юнит 27-30.04'!P9+'Юнит 01-03.05'!P9</f>
        <v>2</v>
      </c>
      <c r="Q9" s="32">
        <f>'Юнит 27-30.04'!Q9+'Юнит 01-03.05'!Q9</f>
        <v>0</v>
      </c>
      <c r="R9" s="40">
        <f t="shared" ref="R9:R16" si="17">P9-Q9</f>
        <v>2</v>
      </c>
      <c r="S9" s="32">
        <f>'Юнит 27-30.04'!S9+'Юнит 01-03.05'!S9</f>
        <v>5640</v>
      </c>
      <c r="T9" s="32">
        <f>'Юнит 27-30.04'!T9+'Юнит 01-03.05'!T9</f>
        <v>0</v>
      </c>
      <c r="U9" s="40">
        <f t="shared" ref="U9:U16" si="18">S9+T9</f>
        <v>5640</v>
      </c>
      <c r="V9" s="43">
        <f t="shared" si="3"/>
        <v>5.1459854014598537E-2</v>
      </c>
      <c r="W9" s="44">
        <f t="shared" ref="W9:W16" si="19">R9*H9</f>
        <v>246</v>
      </c>
      <c r="X9" s="32">
        <f>'Юнит 27-30.04'!X9+'Юнит 01-03.05'!X9</f>
        <v>2707.2</v>
      </c>
      <c r="Y9" s="45">
        <f t="shared" si="5"/>
        <v>0.48</v>
      </c>
      <c r="Z9" s="32">
        <f>'Юнит 27-30.04'!Z9+'Юнит 01-03.05'!Z9</f>
        <v>642</v>
      </c>
      <c r="AA9" s="32">
        <f>'Юнит 27-30.04'!AA9+'Юнит 01-03.05'!AA9</f>
        <v>541.45265199999994</v>
      </c>
      <c r="AB9" s="55"/>
      <c r="AC9" s="42"/>
      <c r="AD9" s="32">
        <f>'Юнит 27-30.04'!AD9+'Юнит 01-03.05'!AD9</f>
        <v>21.95739605060653</v>
      </c>
      <c r="AE9" s="47">
        <f t="shared" ref="AE9:AE16" si="20">U9-W9-X9-Z9-AA9-AB9-AC9-AD9</f>
        <v>1481.3899519493937</v>
      </c>
      <c r="AF9" s="46"/>
      <c r="AG9" s="48">
        <f t="shared" ref="AG9:AG16" si="21">IF(R9=0,0,U9/R9)</f>
        <v>2820</v>
      </c>
      <c r="AH9" s="49">
        <f t="shared" ref="AH9:AH16" si="22">H9</f>
        <v>123</v>
      </c>
      <c r="AI9" s="49">
        <f t="shared" ref="AI9:AI16" si="23">IF(R9=0,0,X9/R9)</f>
        <v>1353.6</v>
      </c>
      <c r="AJ9" s="49">
        <f t="shared" ref="AJ9:AJ16" si="24">IF(P9=0,Z9/1,Z9/P9)</f>
        <v>321</v>
      </c>
      <c r="AK9" s="49">
        <f t="shared" ref="AK9:AK16" si="25">IF(P9=0,0,AA9/P9)</f>
        <v>270.72632599999997</v>
      </c>
      <c r="AL9" s="49">
        <f t="array" ref="AL9">_xlfn.IFS(R9=0,AE9,R9&lt;0,AE9/-R9,R9&gt;0,AE9/R9)</f>
        <v>740.69497597469683</v>
      </c>
      <c r="AM9" s="50">
        <f t="shared" ref="AM9:AM16" si="26">IF(AG9=0,0,AL9/AG9)</f>
        <v>0.26265779289882868</v>
      </c>
      <c r="AN9" s="51">
        <f t="shared" ref="AN9:AN16" si="27">IF(AH9=0,0,AL9/AH9)</f>
        <v>6.0219103737780229</v>
      </c>
      <c r="AP9" s="53">
        <f t="shared" ref="AP9:AP16" si="28">AL9*C9</f>
        <v>270353.66623076436</v>
      </c>
    </row>
    <row r="10" spans="1:42">
      <c r="A10" s="30">
        <v>3405092836</v>
      </c>
      <c r="B10" s="31" t="s">
        <v>56</v>
      </c>
      <c r="C10" s="32">
        <f>'Юнит 01-03.05'!C10</f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f>'Юнит 27-30.04'!K10+'Юнит 01-03.05'!K10</f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2">
        <f>'Юнит 27-30.04'!P10+'Юнит 01-03.05'!P10</f>
        <v>1</v>
      </c>
      <c r="Q10" s="32">
        <f>'Юнит 27-30.04'!Q10+'Юнит 01-03.05'!Q10</f>
        <v>0</v>
      </c>
      <c r="R10" s="40">
        <f t="shared" si="17"/>
        <v>1</v>
      </c>
      <c r="S10" s="32">
        <f>'Юнит 27-30.04'!S10+'Юнит 01-03.05'!S10</f>
        <v>2820</v>
      </c>
      <c r="T10" s="32">
        <f>'Юнит 27-30.04'!T10+'Юнит 01-03.05'!T10</f>
        <v>0</v>
      </c>
      <c r="U10" s="40">
        <f t="shared" si="18"/>
        <v>2820</v>
      </c>
      <c r="V10" s="43">
        <f t="shared" si="3"/>
        <v>2.5729927007299268E-2</v>
      </c>
      <c r="W10" s="44">
        <f t="shared" si="19"/>
        <v>123</v>
      </c>
      <c r="X10" s="32">
        <f>'Юнит 27-30.04'!X10+'Юнит 01-03.05'!X10</f>
        <v>1353.6</v>
      </c>
      <c r="Y10" s="45">
        <f t="shared" si="5"/>
        <v>0.48</v>
      </c>
      <c r="Z10" s="32">
        <f>'Юнит 27-30.04'!Z10+'Юнит 01-03.05'!Z10</f>
        <v>82</v>
      </c>
      <c r="AA10" s="32">
        <f>'Юнит 27-30.04'!AA10+'Юнит 01-03.05'!AA10</f>
        <v>1360.4532079999999</v>
      </c>
      <c r="AB10" s="55"/>
      <c r="AC10" s="42"/>
      <c r="AD10" s="32">
        <f>'Юнит 27-30.04'!AD10+'Юнит 01-03.05'!AD10</f>
        <v>11.713405551794178</v>
      </c>
      <c r="AE10" s="47">
        <f t="shared" si="20"/>
        <v>-110.76661355179399</v>
      </c>
      <c r="AF10" s="46"/>
      <c r="AG10" s="48">
        <f t="shared" si="21"/>
        <v>2820</v>
      </c>
      <c r="AH10" s="49">
        <f t="shared" si="22"/>
        <v>123</v>
      </c>
      <c r="AI10" s="49">
        <f t="shared" si="23"/>
        <v>1353.6</v>
      </c>
      <c r="AJ10" s="49">
        <f t="shared" si="24"/>
        <v>82</v>
      </c>
      <c r="AK10" s="49">
        <f t="shared" si="25"/>
        <v>1360.4532079999999</v>
      </c>
      <c r="AL10" s="49">
        <f t="array" ref="AL10">_xlfn.IFS(R10=0,AE10,R10&lt;0,AE10/-R10,R10&gt;0,AE10/R10)</f>
        <v>-110.76661355179399</v>
      </c>
      <c r="AM10" s="50">
        <f t="shared" si="26"/>
        <v>-3.927894097581347E-2</v>
      </c>
      <c r="AN10" s="51">
        <f t="shared" si="27"/>
        <v>-0.90054157359182108</v>
      </c>
      <c r="AP10" s="53">
        <f t="shared" si="28"/>
        <v>-38879.081356679693</v>
      </c>
    </row>
    <row r="11" spans="1:42">
      <c r="A11" s="30">
        <v>3064346962</v>
      </c>
      <c r="B11" s="31" t="s">
        <v>52</v>
      </c>
      <c r="C11" s="32">
        <f>'Юнит 01-03.05'!C11</f>
        <v>594</v>
      </c>
      <c r="D11" s="33"/>
      <c r="E11" s="33"/>
      <c r="F11" s="33"/>
      <c r="G11" s="34"/>
      <c r="H11" s="35">
        <v>123</v>
      </c>
      <c r="I11" s="54">
        <f t="shared" si="0"/>
        <v>73062</v>
      </c>
      <c r="J11" s="36"/>
      <c r="K11" s="32">
        <f>'Юнит 27-30.04'!K11+'Юнит 01-03.05'!K11</f>
        <v>4</v>
      </c>
      <c r="L11" s="36"/>
      <c r="M11" s="36"/>
      <c r="N11" s="37">
        <f t="shared" si="15"/>
        <v>0.5714285714285714</v>
      </c>
      <c r="O11" s="38">
        <f t="shared" si="16"/>
        <v>0.2857142857142857</v>
      </c>
      <c r="P11" s="32">
        <f>'Юнит 27-30.04'!P11+'Юнит 01-03.05'!P11</f>
        <v>2</v>
      </c>
      <c r="Q11" s="32">
        <f>'Юнит 27-30.04'!Q11+'Юнит 01-03.05'!Q11</f>
        <v>0</v>
      </c>
      <c r="R11" s="40">
        <f t="shared" si="17"/>
        <v>2</v>
      </c>
      <c r="S11" s="32">
        <f>'Юнит 27-30.04'!S11+'Юнит 01-03.05'!S11</f>
        <v>5570</v>
      </c>
      <c r="T11" s="32">
        <f>'Юнит 27-30.04'!T11+'Юнит 01-03.05'!T11</f>
        <v>0</v>
      </c>
      <c r="U11" s="40">
        <f t="shared" si="18"/>
        <v>5570</v>
      </c>
      <c r="V11" s="43">
        <f t="shared" si="3"/>
        <v>5.0821167883211678E-2</v>
      </c>
      <c r="W11" s="44">
        <f t="shared" si="19"/>
        <v>246</v>
      </c>
      <c r="X11" s="32">
        <f>'Юнит 27-30.04'!X11+'Юнит 01-03.05'!X11</f>
        <v>2673.6</v>
      </c>
      <c r="Y11" s="45">
        <f t="shared" si="5"/>
        <v>0.48</v>
      </c>
      <c r="Z11" s="32">
        <f>'Юнит 27-30.04'!Z11+'Юнит 01-03.05'!Z11</f>
        <v>289</v>
      </c>
      <c r="AA11" s="32">
        <f>'Юнит 27-30.04'!AA11+'Юнит 01-03.05'!AA11</f>
        <v>2703.9284299999999</v>
      </c>
      <c r="AB11" s="55"/>
      <c r="AC11" s="42"/>
      <c r="AD11" s="32">
        <f>'Юнит 27-30.04'!AD11+'Юнит 01-03.05'!AD11</f>
        <v>21.666637756767667</v>
      </c>
      <c r="AE11" s="47">
        <f t="shared" si="20"/>
        <v>-364.19506775676751</v>
      </c>
      <c r="AF11" s="46"/>
      <c r="AG11" s="48">
        <f t="shared" si="21"/>
        <v>2785</v>
      </c>
      <c r="AH11" s="49">
        <f t="shared" si="22"/>
        <v>123</v>
      </c>
      <c r="AI11" s="49">
        <f t="shared" si="23"/>
        <v>1336.8</v>
      </c>
      <c r="AJ11" s="49">
        <f t="shared" si="24"/>
        <v>144.5</v>
      </c>
      <c r="AK11" s="49">
        <f t="shared" si="25"/>
        <v>1351.964215</v>
      </c>
      <c r="AL11" s="49">
        <f t="array" ref="AL11">_xlfn.IFS(R11=0,AE11,R11&lt;0,AE11/-R11,R11&gt;0,AE11/R11)</f>
        <v>-182.09753387838376</v>
      </c>
      <c r="AM11" s="50">
        <f t="shared" si="26"/>
        <v>-6.5385110907857716E-2</v>
      </c>
      <c r="AN11" s="51">
        <f t="shared" si="27"/>
        <v>-1.480467755108811</v>
      </c>
      <c r="AP11" s="53">
        <f t="shared" si="28"/>
        <v>-108165.93512375995</v>
      </c>
    </row>
    <row r="12" spans="1:42">
      <c r="A12" s="30">
        <v>3405092873</v>
      </c>
      <c r="B12" s="171" t="s">
        <v>57</v>
      </c>
      <c r="C12" s="32">
        <f>'Юнит 01-03.05'!C12</f>
        <v>279</v>
      </c>
      <c r="D12" s="33"/>
      <c r="E12" s="33"/>
      <c r="F12" s="33"/>
      <c r="G12" s="34"/>
      <c r="H12" s="35">
        <v>117</v>
      </c>
      <c r="I12" s="54">
        <f t="shared" si="0"/>
        <v>32643</v>
      </c>
      <c r="J12" s="36"/>
      <c r="K12" s="32">
        <f>'Юнит 27-30.04'!K12+'Юнит 01-03.05'!K12</f>
        <v>11</v>
      </c>
      <c r="L12" s="36"/>
      <c r="M12" s="36"/>
      <c r="N12" s="37">
        <f t="shared" si="15"/>
        <v>1.5714285714285714</v>
      </c>
      <c r="O12" s="38">
        <f t="shared" si="16"/>
        <v>0.5714285714285714</v>
      </c>
      <c r="P12" s="32">
        <f>'Юнит 27-30.04'!P12+'Юнит 01-03.05'!P12</f>
        <v>4</v>
      </c>
      <c r="Q12" s="32">
        <f>'Юнит 27-30.04'!Q12+'Юнит 01-03.05'!Q12</f>
        <v>0</v>
      </c>
      <c r="R12" s="40">
        <f t="shared" si="17"/>
        <v>4</v>
      </c>
      <c r="S12" s="32">
        <f>'Юнит 27-30.04'!S12+'Юнит 01-03.05'!S12</f>
        <v>11280</v>
      </c>
      <c r="T12" s="32">
        <f>'Юнит 27-30.04'!T12+'Юнит 01-03.05'!T12</f>
        <v>0</v>
      </c>
      <c r="U12" s="40">
        <f t="shared" si="18"/>
        <v>11280</v>
      </c>
      <c r="V12" s="43">
        <f t="shared" si="3"/>
        <v>0.10291970802919707</v>
      </c>
      <c r="W12" s="44">
        <f t="shared" si="19"/>
        <v>468</v>
      </c>
      <c r="X12" s="32">
        <f>'Юнит 27-30.04'!X12+'Юнит 01-03.05'!X12</f>
        <v>5414.4</v>
      </c>
      <c r="Y12" s="45">
        <f t="shared" si="5"/>
        <v>0.48</v>
      </c>
      <c r="Z12" s="32">
        <f>'Юнит 27-30.04'!Z12+'Юнит 01-03.05'!Z12</f>
        <v>1091</v>
      </c>
      <c r="AA12" s="32">
        <f>'Юнит 27-30.04'!AA12+'Юнит 01-03.05'!AA12</f>
        <v>3536.3652050000001</v>
      </c>
      <c r="AB12" s="55"/>
      <c r="AC12" s="42"/>
      <c r="AD12" s="32">
        <f>'Юнит 27-30.04'!AD12+'Юнит 01-03.05'!AD12</f>
        <v>43.91479210121306</v>
      </c>
      <c r="AE12" s="47">
        <f t="shared" si="20"/>
        <v>726.32000289878727</v>
      </c>
      <c r="AF12" s="46"/>
      <c r="AG12" s="48">
        <f t="shared" si="21"/>
        <v>2820</v>
      </c>
      <c r="AH12" s="49">
        <f t="shared" si="22"/>
        <v>117</v>
      </c>
      <c r="AI12" s="49">
        <f t="shared" si="23"/>
        <v>1353.6</v>
      </c>
      <c r="AJ12" s="49">
        <f t="shared" si="24"/>
        <v>272.75</v>
      </c>
      <c r="AK12" s="49">
        <f t="shared" si="25"/>
        <v>884.09130125000001</v>
      </c>
      <c r="AL12" s="49">
        <f t="array" ref="AL12">_xlfn.IFS(R12=0,AE12,R12&lt;0,AE12/-R12,R12&gt;0,AE12/R12)</f>
        <v>181.58000072469682</v>
      </c>
      <c r="AM12" s="50">
        <f t="shared" si="26"/>
        <v>6.4390071178970498E-2</v>
      </c>
      <c r="AN12" s="51">
        <f t="shared" si="27"/>
        <v>1.5519658181598019</v>
      </c>
      <c r="AP12" s="53">
        <f t="shared" si="28"/>
        <v>50660.820202190414</v>
      </c>
    </row>
    <row r="13" spans="1:42">
      <c r="A13" s="30">
        <v>3405092993</v>
      </c>
      <c r="B13" s="31" t="s">
        <v>58</v>
      </c>
      <c r="C13" s="32">
        <f>'Юнит 01-03.05'!C13</f>
        <v>292</v>
      </c>
      <c r="D13" s="33"/>
      <c r="E13" s="33"/>
      <c r="F13" s="33"/>
      <c r="G13" s="34"/>
      <c r="H13" s="35">
        <v>123</v>
      </c>
      <c r="I13" s="54">
        <f t="shared" si="0"/>
        <v>35916</v>
      </c>
      <c r="J13" s="36"/>
      <c r="K13" s="32">
        <f>'Юнит 27-30.04'!K13+'Юнит 01-03.05'!K13</f>
        <v>4</v>
      </c>
      <c r="L13" s="36"/>
      <c r="M13" s="36"/>
      <c r="N13" s="37">
        <f t="shared" si="15"/>
        <v>0.5714285714285714</v>
      </c>
      <c r="O13" s="38">
        <f t="shared" si="16"/>
        <v>0.5714285714285714</v>
      </c>
      <c r="P13" s="32">
        <f>'Юнит 27-30.04'!P13+'Юнит 01-03.05'!P13</f>
        <v>4</v>
      </c>
      <c r="Q13" s="32">
        <f>'Юнит 27-30.04'!Q13+'Юнит 01-03.05'!Q13</f>
        <v>0</v>
      </c>
      <c r="R13" s="40">
        <f t="shared" si="17"/>
        <v>4</v>
      </c>
      <c r="S13" s="32">
        <f>'Юнит 27-30.04'!S13+'Юнит 01-03.05'!S13</f>
        <v>11280</v>
      </c>
      <c r="T13" s="32">
        <f>'Юнит 27-30.04'!T13+'Юнит 01-03.05'!T13</f>
        <v>0</v>
      </c>
      <c r="U13" s="40">
        <f t="shared" si="18"/>
        <v>11280</v>
      </c>
      <c r="V13" s="43">
        <f t="shared" si="3"/>
        <v>0.10291970802919707</v>
      </c>
      <c r="W13" s="44">
        <f t="shared" si="19"/>
        <v>492</v>
      </c>
      <c r="X13" s="32">
        <f>'Юнит 27-30.04'!X13+'Юнит 01-03.05'!X13</f>
        <v>5414.4</v>
      </c>
      <c r="Y13" s="45">
        <f t="shared" si="5"/>
        <v>0.48</v>
      </c>
      <c r="Z13" s="32">
        <f>'Юнит 27-30.04'!Z13+'Юнит 01-03.05'!Z13</f>
        <v>719.8</v>
      </c>
      <c r="AA13" s="32">
        <f>'Юнит 27-30.04'!AA13+'Юнит 01-03.05'!AA13</f>
        <v>2444.772113</v>
      </c>
      <c r="AB13" s="55"/>
      <c r="AC13" s="42"/>
      <c r="AD13" s="32">
        <f>'Юнит 27-30.04'!AD13+'Юнит 01-03.05'!AD13</f>
        <v>45.38420715419489</v>
      </c>
      <c r="AE13" s="47">
        <f t="shared" si="20"/>
        <v>2163.6436798458053</v>
      </c>
      <c r="AF13" s="46"/>
      <c r="AG13" s="48">
        <f t="shared" si="21"/>
        <v>2820</v>
      </c>
      <c r="AH13" s="49">
        <f t="shared" si="22"/>
        <v>123</v>
      </c>
      <c r="AI13" s="49">
        <f t="shared" si="23"/>
        <v>1353.6</v>
      </c>
      <c r="AJ13" s="49">
        <f t="shared" si="24"/>
        <v>179.95</v>
      </c>
      <c r="AK13" s="49">
        <f t="shared" si="25"/>
        <v>611.19302825</v>
      </c>
      <c r="AL13" s="49">
        <f t="array" ref="AL13">_xlfn.IFS(R13=0,AE13,R13&lt;0,AE13/-R13,R13&gt;0,AE13/R13)</f>
        <v>540.91091996145133</v>
      </c>
      <c r="AM13" s="50">
        <f t="shared" si="26"/>
        <v>0.19181238296505365</v>
      </c>
      <c r="AN13" s="51">
        <f t="shared" si="27"/>
        <v>4.3976497557841574</v>
      </c>
      <c r="AP13" s="53">
        <f t="shared" si="28"/>
        <v>157945.9886287438</v>
      </c>
    </row>
    <row r="14" spans="1:42">
      <c r="A14" s="30">
        <v>3405092868</v>
      </c>
      <c r="B14" s="31" t="s">
        <v>59</v>
      </c>
      <c r="C14" s="32">
        <f>'Юнит 01-03.05'!C14</f>
        <v>325</v>
      </c>
      <c r="H14" s="35">
        <v>123</v>
      </c>
      <c r="I14" s="54">
        <f t="shared" si="0"/>
        <v>39975</v>
      </c>
      <c r="K14" s="32">
        <f>'Юнит 27-30.04'!K14+'Юнит 01-03.05'!K14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27-30.04'!P14+'Юнит 01-03.05'!P14</f>
        <v>3</v>
      </c>
      <c r="Q14" s="32">
        <f>'Юнит 27-30.04'!Q14+'Юнит 01-03.05'!Q14</f>
        <v>0</v>
      </c>
      <c r="R14" s="40">
        <f t="shared" si="17"/>
        <v>3</v>
      </c>
      <c r="S14" s="32">
        <f>'Юнит 27-30.04'!S14+'Юнит 01-03.05'!S14</f>
        <v>7820</v>
      </c>
      <c r="T14" s="32">
        <f>'Юнит 27-30.04'!T14+'Юнит 01-03.05'!T14</f>
        <v>0</v>
      </c>
      <c r="U14" s="40">
        <f t="shared" si="18"/>
        <v>7820</v>
      </c>
      <c r="V14" s="43">
        <f t="shared" si="3"/>
        <v>7.1350364963503651E-2</v>
      </c>
      <c r="W14" s="44">
        <f t="shared" si="19"/>
        <v>369</v>
      </c>
      <c r="X14" s="32">
        <f>'Юнит 27-30.04'!X14+'Юнит 01-03.05'!X14</f>
        <v>3753.6</v>
      </c>
      <c r="Y14" s="45">
        <f t="shared" si="5"/>
        <v>0.48</v>
      </c>
      <c r="Z14" s="32">
        <f>'Юнит 27-30.04'!Z14+'Юнит 01-03.05'!Z14</f>
        <v>565</v>
      </c>
      <c r="AA14" s="32">
        <f>'Юнит 27-30.04'!AA14+'Юнит 01-03.05'!AA14</f>
        <v>1493.4697230000002</v>
      </c>
      <c r="AB14" s="55"/>
      <c r="AC14" s="42"/>
      <c r="AD14" s="32">
        <f>'Юнит 27-30.04'!AD14+'Юнит 01-03.05'!AD14</f>
        <v>31.179182192402806</v>
      </c>
      <c r="AE14" s="47">
        <f t="shared" si="20"/>
        <v>1607.7510948075972</v>
      </c>
      <c r="AG14" s="48">
        <f t="shared" si="21"/>
        <v>2606.6666666666665</v>
      </c>
      <c r="AH14" s="49">
        <f t="shared" si="22"/>
        <v>123</v>
      </c>
      <c r="AI14" s="49">
        <f t="shared" si="23"/>
        <v>1251.2</v>
      </c>
      <c r="AJ14" s="49">
        <f t="shared" si="24"/>
        <v>188.33333333333334</v>
      </c>
      <c r="AK14" s="49">
        <f t="shared" si="25"/>
        <v>497.82324100000005</v>
      </c>
      <c r="AL14" s="49">
        <f t="array" ref="AL14">_xlfn.IFS(R14=0,AE14,R14&lt;0,AE14/-R14,R14&gt;0,AE14/R14)</f>
        <v>535.91703160253235</v>
      </c>
      <c r="AM14" s="50">
        <f t="shared" si="26"/>
        <v>0.20559476915698174</v>
      </c>
      <c r="AN14" s="51">
        <f t="shared" si="27"/>
        <v>4.3570490374189621</v>
      </c>
      <c r="AP14" s="53">
        <f t="shared" si="28"/>
        <v>174173.03527082302</v>
      </c>
    </row>
    <row r="15" spans="1:42">
      <c r="A15" s="30">
        <v>3064346642</v>
      </c>
      <c r="B15" s="31" t="s">
        <v>53</v>
      </c>
      <c r="C15" s="32">
        <f>'Юнит 01-03.05'!C15</f>
        <v>525</v>
      </c>
      <c r="D15" s="33"/>
      <c r="E15" s="33"/>
      <c r="F15" s="33"/>
      <c r="G15" s="34"/>
      <c r="H15" s="35">
        <v>123</v>
      </c>
      <c r="I15" s="54">
        <f t="shared" si="0"/>
        <v>64575</v>
      </c>
      <c r="J15" s="36"/>
      <c r="K15" s="32">
        <f>'Юнит 27-30.04'!K15+'Юнит 01-03.05'!K15</f>
        <v>8</v>
      </c>
      <c r="L15" s="36"/>
      <c r="M15" s="36"/>
      <c r="N15" s="37">
        <f t="shared" si="15"/>
        <v>1.1428571428571428</v>
      </c>
      <c r="O15" s="38">
        <f t="shared" si="16"/>
        <v>0.2857142857142857</v>
      </c>
      <c r="P15" s="32">
        <f>'Юнит 27-30.04'!P15+'Юнит 01-03.05'!P15</f>
        <v>2</v>
      </c>
      <c r="Q15" s="32">
        <f>'Юнит 27-30.04'!Q15+'Юнит 01-03.05'!Q15</f>
        <v>0</v>
      </c>
      <c r="R15" s="40">
        <f t="shared" si="17"/>
        <v>2</v>
      </c>
      <c r="S15" s="32">
        <f>'Юнит 27-30.04'!S15+'Юнит 01-03.05'!S15</f>
        <v>5640</v>
      </c>
      <c r="T15" s="32">
        <f>'Юнит 27-30.04'!T15+'Юнит 01-03.05'!T15</f>
        <v>0</v>
      </c>
      <c r="U15" s="40">
        <f t="shared" si="18"/>
        <v>5640</v>
      </c>
      <c r="V15" s="43">
        <f>U15/$U$24</f>
        <v>5.1459854014598537E-2</v>
      </c>
      <c r="W15" s="44">
        <f t="shared" si="19"/>
        <v>246</v>
      </c>
      <c r="X15" s="32">
        <f>'Юнит 27-30.04'!X15+'Юнит 01-03.05'!X15</f>
        <v>2707.2</v>
      </c>
      <c r="Y15" s="45">
        <f t="shared" si="5"/>
        <v>0.48</v>
      </c>
      <c r="Z15" s="32">
        <f>'Юнит 27-30.04'!Z15+'Юнит 01-03.05'!Z15</f>
        <v>158</v>
      </c>
      <c r="AA15" s="32">
        <f>'Юнит 27-30.04'!AA15+'Юнит 01-03.05'!AA15</f>
        <v>2809.8298450000002</v>
      </c>
      <c r="AB15" s="55"/>
      <c r="AC15" s="42"/>
      <c r="AD15" s="32">
        <f>'Юнит 27-30.04'!AD15+'Юнит 01-03.05'!AD15</f>
        <v>21.95739605060653</v>
      </c>
      <c r="AE15" s="47">
        <f t="shared" si="20"/>
        <v>-302.98724105060654</v>
      </c>
      <c r="AF15" s="46"/>
      <c r="AG15" s="48">
        <f t="shared" si="21"/>
        <v>2820</v>
      </c>
      <c r="AH15" s="49">
        <f t="shared" si="22"/>
        <v>123</v>
      </c>
      <c r="AI15" s="49">
        <f t="shared" si="23"/>
        <v>1353.6</v>
      </c>
      <c r="AJ15" s="49">
        <f t="shared" si="24"/>
        <v>79</v>
      </c>
      <c r="AK15" s="49">
        <f t="shared" si="25"/>
        <v>1404.9149225000001</v>
      </c>
      <c r="AL15" s="49">
        <f t="array" ref="AL15">_xlfn.IFS(R15=0,AE15,R15&lt;0,AE15/-R15,R15&gt;0,AE15/R15)</f>
        <v>-151.49362052530327</v>
      </c>
      <c r="AM15" s="50">
        <f t="shared" si="26"/>
        <v>-5.3721142030249386E-2</v>
      </c>
      <c r="AN15" s="51">
        <f t="shared" si="27"/>
        <v>-1.2316554514252298</v>
      </c>
      <c r="AP15" s="53">
        <f t="shared" si="28"/>
        <v>-79534.150775784219</v>
      </c>
    </row>
    <row r="16" spans="1:42">
      <c r="A16" s="30">
        <v>3405092287</v>
      </c>
      <c r="B16" s="31" t="s">
        <v>60</v>
      </c>
      <c r="C16" s="32">
        <f>'Юнит 01-03.05'!C16</f>
        <v>284</v>
      </c>
      <c r="H16" s="35">
        <v>117</v>
      </c>
      <c r="I16" s="54">
        <f t="shared" si="0"/>
        <v>33228</v>
      </c>
      <c r="K16" s="32">
        <f>'Юнит 27-30.04'!K16+'Юнит 01-03.05'!K16</f>
        <v>17</v>
      </c>
      <c r="N16" s="37">
        <f t="shared" si="15"/>
        <v>2.4285714285714284</v>
      </c>
      <c r="O16" s="38">
        <f t="shared" si="16"/>
        <v>1.1428571428571428</v>
      </c>
      <c r="P16" s="32">
        <f>'Юнит 27-30.04'!P16+'Юнит 01-03.05'!P16</f>
        <v>9</v>
      </c>
      <c r="Q16" s="32">
        <f>'Юнит 27-30.04'!Q16+'Юнит 01-03.05'!Q16</f>
        <v>1</v>
      </c>
      <c r="R16" s="40">
        <f t="shared" si="17"/>
        <v>8</v>
      </c>
      <c r="S16" s="32">
        <f>'Юнит 27-30.04'!S16+'Юнит 01-03.05'!S16</f>
        <v>25210</v>
      </c>
      <c r="T16" s="32">
        <f>'Юнит 27-30.04'!T16+'Юнит 01-03.05'!T16</f>
        <v>-2820</v>
      </c>
      <c r="U16" s="40">
        <f t="shared" si="18"/>
        <v>22390</v>
      </c>
      <c r="V16" s="43">
        <f>U16/$U$24</f>
        <v>0.2042883211678832</v>
      </c>
      <c r="W16" s="44">
        <f t="shared" si="19"/>
        <v>936</v>
      </c>
      <c r="X16" s="32">
        <f>'Юнит 27-30.04'!X16+'Юнит 01-03.05'!X16</f>
        <v>10747.199999999999</v>
      </c>
      <c r="Y16" s="45">
        <f t="shared" si="5"/>
        <v>0.47999999999999993</v>
      </c>
      <c r="Z16" s="32">
        <f>'Юнит 27-30.04'!Z16+'Юнит 01-03.05'!Z16</f>
        <v>1997.88</v>
      </c>
      <c r="AA16" s="32">
        <f>'Юнит 27-30.04'!AA16+'Юнит 01-03.05'!AA16</f>
        <v>4292.6619659999997</v>
      </c>
      <c r="AB16" s="55"/>
      <c r="AC16" s="42"/>
      <c r="AD16" s="32">
        <f>'Юнит 27-30.04'!AD16+'Юнит 01-03.05'!AD16</f>
        <v>87.212038675901965</v>
      </c>
      <c r="AE16" s="47">
        <f t="shared" si="20"/>
        <v>4329.0459953241007</v>
      </c>
      <c r="AF16" s="46"/>
      <c r="AG16" s="48">
        <f t="shared" si="21"/>
        <v>2798.75</v>
      </c>
      <c r="AH16" s="49">
        <f t="shared" si="22"/>
        <v>117</v>
      </c>
      <c r="AI16" s="49">
        <f t="shared" si="23"/>
        <v>1343.3999999999999</v>
      </c>
      <c r="AJ16" s="49">
        <f t="shared" si="24"/>
        <v>221.98666666666668</v>
      </c>
      <c r="AK16" s="49">
        <f t="shared" si="25"/>
        <v>476.96244066666662</v>
      </c>
      <c r="AL16" s="49">
        <f t="array" ref="AL16">_xlfn.IFS(R16=0,AE16,R16&lt;0,AE16/-R16,R16&gt;0,AE16/R16)</f>
        <v>541.13074941551258</v>
      </c>
      <c r="AM16" s="50">
        <f t="shared" si="26"/>
        <v>0.19334729769200987</v>
      </c>
      <c r="AN16" s="51">
        <f t="shared" si="27"/>
        <v>4.6250491403035268</v>
      </c>
      <c r="AP16" s="53">
        <f t="shared" si="28"/>
        <v>153681.13283400558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2800.166666666667</v>
      </c>
      <c r="AH17" s="58">
        <f t="shared" si="29"/>
        <v>127.26</v>
      </c>
      <c r="AI17" s="58">
        <f t="shared" si="29"/>
        <v>1344.0800000000002</v>
      </c>
      <c r="AJ17" s="58">
        <f t="shared" si="29"/>
        <v>268.0217777777778</v>
      </c>
      <c r="AK17" s="58">
        <f t="shared" si="29"/>
        <v>1048.6973221750002</v>
      </c>
      <c r="AL17" s="58">
        <f t="shared" si="29"/>
        <v>-363.06481293137915</v>
      </c>
      <c r="AM17" s="59">
        <f t="shared" si="29"/>
        <v>4.4252839758383164E-2</v>
      </c>
      <c r="AN17" s="59">
        <f t="shared" si="29"/>
        <v>-2.9961366839085506</v>
      </c>
      <c r="AO17" s="60"/>
      <c r="AP17" s="61"/>
    </row>
    <row r="18" spans="1:52">
      <c r="A18" s="62" t="s">
        <v>44</v>
      </c>
      <c r="B18" s="63"/>
      <c r="C18" s="64">
        <f>SUM(C3:C16)</f>
        <v>5335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662835.72</v>
      </c>
      <c r="J18" s="67"/>
      <c r="K18" s="64">
        <f>SUM(K3:K16)</f>
        <v>98</v>
      </c>
      <c r="L18" s="64">
        <f t="shared" ref="L18:N18" si="30">SUM(L3:L16)</f>
        <v>0</v>
      </c>
      <c r="M18" s="64">
        <f t="shared" si="30"/>
        <v>0</v>
      </c>
      <c r="N18" s="277">
        <f>SUM(N3:N16)</f>
        <v>13.999999999999998</v>
      </c>
      <c r="O18" s="69"/>
      <c r="P18" s="64">
        <f t="shared" ref="P18:X18" si="31">SUM(P3:P16)</f>
        <v>42</v>
      </c>
      <c r="Q18" s="64">
        <f t="shared" si="31"/>
        <v>3</v>
      </c>
      <c r="R18" s="64">
        <f t="shared" si="31"/>
        <v>39</v>
      </c>
      <c r="S18" s="70">
        <f t="shared" si="31"/>
        <v>118060</v>
      </c>
      <c r="T18" s="64">
        <f t="shared" si="31"/>
        <v>-8460</v>
      </c>
      <c r="U18" s="64">
        <f t="shared" si="31"/>
        <v>109600</v>
      </c>
      <c r="V18" s="71">
        <f t="shared" si="31"/>
        <v>0.99999999999999989</v>
      </c>
      <c r="W18" s="64">
        <f t="shared" si="31"/>
        <v>5194.17</v>
      </c>
      <c r="X18" s="64">
        <f t="shared" si="31"/>
        <v>52607.999999999993</v>
      </c>
      <c r="Y18" s="72">
        <f>IF(U18=0,0,X18/U18)</f>
        <v>0.47999999999999993</v>
      </c>
      <c r="Z18" s="64">
        <f>SUM(Z3:Z16)</f>
        <v>9448.5600000000013</v>
      </c>
      <c r="AA18" s="64">
        <f>IFERROR(P18*AA24/P24,0)</f>
        <v>37374.129999999997</v>
      </c>
      <c r="AB18" s="64">
        <f>SUM(AB3:AB16)</f>
        <v>0</v>
      </c>
      <c r="AC18" s="64">
        <f>SUM(AC3:AC16)</f>
        <v>0</v>
      </c>
      <c r="AD18" s="73">
        <f>SUM(AD3:AD16)</f>
        <v>428.91999999999996</v>
      </c>
      <c r="AE18" s="74">
        <f>SUM(AE3:AE16)</f>
        <v>10904.752297999999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-2799452.6230122345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5335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662835.72</v>
      </c>
      <c r="J24" s="118">
        <f>J18+J22</f>
        <v>0</v>
      </c>
      <c r="K24" s="118">
        <f>K18+K22</f>
        <v>98</v>
      </c>
      <c r="L24" s="119"/>
      <c r="M24" s="119"/>
      <c r="N24" s="119"/>
      <c r="O24" s="119"/>
      <c r="P24" s="120">
        <f>P18+P22</f>
        <v>42</v>
      </c>
      <c r="Q24" s="118">
        <f>Q18+Q22</f>
        <v>3</v>
      </c>
      <c r="R24" s="121">
        <f>R18-R22</f>
        <v>39</v>
      </c>
      <c r="S24" s="118">
        <f t="shared" ref="S24:X24" si="34">S18+S22</f>
        <v>118060</v>
      </c>
      <c r="T24" s="118">
        <f t="shared" si="34"/>
        <v>-8460</v>
      </c>
      <c r="U24" s="121">
        <f t="shared" si="34"/>
        <v>109600</v>
      </c>
      <c r="V24" s="122">
        <f t="shared" si="34"/>
        <v>0.99999999999999989</v>
      </c>
      <c r="W24" s="118">
        <f t="shared" si="34"/>
        <v>5194.17</v>
      </c>
      <c r="X24" s="118">
        <f t="shared" si="34"/>
        <v>52607.999999999993</v>
      </c>
      <c r="Y24" s="123">
        <f>X24/U24</f>
        <v>0.47999999999999993</v>
      </c>
      <c r="Z24" s="118">
        <f>Z18+Z22</f>
        <v>9448.5600000000013</v>
      </c>
      <c r="AA24" s="118">
        <f>'Юнит 27-30.04'!AA24+'Юнит 01-03.05'!AA24</f>
        <v>37374.129999999997</v>
      </c>
      <c r="AB24" s="125"/>
      <c r="AC24" s="125">
        <f>SUM(AC3:AC20)</f>
        <v>0</v>
      </c>
      <c r="AD24" s="118">
        <f>AD18+AD22</f>
        <v>428.91999999999996</v>
      </c>
      <c r="AE24" s="126">
        <f>AE18+AE22</f>
        <v>10904.752297999999</v>
      </c>
      <c r="AF24" s="127"/>
      <c r="AG24" s="128"/>
      <c r="AH24" s="129"/>
      <c r="AI24" s="129"/>
      <c r="AJ24" s="129"/>
      <c r="AK24" s="129">
        <f>AA25/P24</f>
        <v>738.46661195238096</v>
      </c>
      <c r="AL24" s="129"/>
      <c r="AM24" s="129"/>
      <c r="AN24" s="130"/>
      <c r="AP24" s="126">
        <f>SUM(AP3:AP20)</f>
        <v>-5598905.2460244689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31015.597701999999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2">
        <f>'Юнит 27-30.04'!AA26+'Юнит 01-03.05'!AA26</f>
        <v>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2">
        <f>'Юнит 27-30.04'!AA27+'Юнит 01-03.05'!AA27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6358.5322979999983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88" priority="18" operator="greaterThan">
      <formula>120</formula>
    </cfRule>
  </conditionalFormatting>
  <conditionalFormatting sqref="N23">
    <cfRule type="cellIs" dxfId="387" priority="17" operator="between">
      <formula>0.000001</formula>
      <formula>25</formula>
    </cfRule>
  </conditionalFormatting>
  <conditionalFormatting sqref="V1 V25:V1048576">
    <cfRule type="cellIs" dxfId="386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{FA802C9A-65C2-4E31-A617-CC45281C7FA6}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{26CB7B8E-55C3-4DA3-9C7E-C1DC5DF50151}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{1D956C46-51DB-4920-B273-19CB142BF91F}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{8EBB1F24-A642-4477-A2E6-67DE2CC067CF}</x14:id>
        </ext>
      </extLst>
    </cfRule>
  </conditionalFormatting>
  <conditionalFormatting sqref="P23">
    <cfRule type="cellIs" dxfId="385" priority="14" operator="greaterThan">
      <formula>120</formula>
    </cfRule>
  </conditionalFormatting>
  <conditionalFormatting sqref="Q23">
    <cfRule type="cellIs" dxfId="384" priority="13" operator="greaterThan">
      <formula>120</formula>
    </cfRule>
  </conditionalFormatting>
  <conditionalFormatting sqref="R23">
    <cfRule type="cellIs" dxfId="383" priority="12" operator="greaterThan">
      <formula>120</formula>
    </cfRule>
  </conditionalFormatting>
  <conditionalFormatting sqref="S23">
    <cfRule type="cellIs" dxfId="382" priority="11" operator="greaterThan">
      <formula>120</formula>
    </cfRule>
  </conditionalFormatting>
  <conditionalFormatting sqref="T23">
    <cfRule type="cellIs" dxfId="381" priority="10" operator="greaterThan">
      <formula>120</formula>
    </cfRule>
  </conditionalFormatting>
  <conditionalFormatting sqref="U23">
    <cfRule type="cellIs" dxfId="380" priority="9" operator="greaterThan">
      <formula>120</formula>
    </cfRule>
  </conditionalFormatting>
  <conditionalFormatting sqref="V23">
    <cfRule type="cellIs" dxfId="379" priority="8" operator="greaterThan">
      <formula>120</formula>
    </cfRule>
  </conditionalFormatting>
  <conditionalFormatting sqref="W23">
    <cfRule type="cellIs" dxfId="378" priority="7" operator="greaterThan">
      <formula>120</formula>
    </cfRule>
  </conditionalFormatting>
  <conditionalFormatting sqref="X23">
    <cfRule type="cellIs" dxfId="377" priority="6" operator="greaterThan">
      <formula>120</formula>
    </cfRule>
  </conditionalFormatting>
  <conditionalFormatting sqref="Z23">
    <cfRule type="cellIs" dxfId="37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{CE5F0313-2AB7-4C72-805E-4D374C69931A}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{3CBF99A8-6577-4CED-AB0E-2733B7BE3526}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{75844396-67F7-4FFB-8C3F-BA84DE7FA18C}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{A320EDA8-51DF-4C67-9519-C85B2CF009D3}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{1A2E8AEC-F48F-4CC7-AEBB-0AD3081AFB33}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{F6C76571-5C0E-4011-B51A-FFA65A4FE022}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{79871A34-461D-468E-A744-17CE17548AE7}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{677FF2EC-5AD1-495B-AB69-82EECA6ADD13}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{C3F08A22-A323-4513-B83C-F10A52EEEE9D}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{C1127B47-D076-4C51-A9AA-78FD64A71C76}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{744D99CA-E0F5-401E-80F6-AEE5C93C6B7B}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{4BD55B22-362C-48CC-B9FF-E138F643115E}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{ABEF701F-12F7-44EF-BBEC-15D9EB83F8D2}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{4244FA50-23C7-497D-8BD5-C35AE8873EDA}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{FB05ED0B-0C2E-4193-A2A4-198D46331DC9}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{B79E673F-3D0F-4F46-AC4E-4E7771697120}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802C9A-65C2-4E31-A617-CC45281C7F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6CB7B8E-55C3-4DA3-9C7E-C1DC5DF501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D956C46-51DB-4920-B273-19CB142BF9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BB1F24-A642-4477-A2E6-67DE2CC06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5F0313-2AB7-4C72-805E-4D374C699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CBF99A8-6577-4CED-AB0E-2733B7BE35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5844396-67F7-4FFB-8C3F-BA84DE7FA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320EDA8-51DF-4C67-9519-C85B2CF00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A2E8AEC-F48F-4CC7-AEBB-0AD3081AFB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6C76571-5C0E-4011-B51A-FFA65A4FE0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79871A34-461D-468E-A744-17CE17548A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677FF2EC-5AD1-495B-AB69-82EECA6AD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3F08A22-A323-4513-B83C-F10A52EEEE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127B47-D076-4C51-A9AA-78FD64A71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44D99CA-E0F5-401E-80F6-AEE5C93C6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BD55B22-362C-48CC-B9FF-E138F6431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EF701F-12F7-44EF-BBEC-15D9EB83F8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244FA50-23C7-497D-8BD5-C35AE8873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B05ED0B-0C2E-4193-A2A4-198D46331D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79E673F-3D0F-4F46-AC4E-4E7771697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9360-1046-42FE-B023-CCCD0BE30E3C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30" sqref="Z3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4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24379+161</f>
        <v>24540</v>
      </c>
      <c r="AE1" s="266">
        <f>U24/AD1</f>
        <v>2.4074979625101873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0.25</v>
      </c>
      <c r="O3" s="38">
        <f>R3/$O$1</f>
        <v>0</v>
      </c>
      <c r="P3" s="39">
        <f>SUMIFS('Отчет 27-30.04'!H:H,'Отчет 27-30.04'!D:D,"Выручка",'Отчет 27-30.04'!E:E,B3)</f>
        <v>1</v>
      </c>
      <c r="Q3" s="39">
        <f>SUMIFS('Отчет 27-30.04'!H:H,'Отчет 27-30.04'!D:D,"Возврат выручки",'Отчет 27-30.04'!E:E,B3)</f>
        <v>1</v>
      </c>
      <c r="R3" s="40">
        <f t="shared" ref="R3:R7" si="1">P3-Q3</f>
        <v>0</v>
      </c>
      <c r="S3" s="41">
        <f>SUMIFS('Отчет 27-30.04'!P:P,'Отчет 27-30.04'!C:C,"Продажи",'Отчет 27-30.04'!E:E,B3)</f>
        <v>2820</v>
      </c>
      <c r="T3" s="42">
        <f>SUMIFS('Отчет 27-30.04'!P:P,'Отчет 27-30.04'!C:C,"Возвраты",'Отчет 27-30.04'!E:E,B3)</f>
        <v>-2820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27-30.04'!P:P,'Отчет 27-30.04'!C:C,"Вознаграждение Ozon",'Отчет 27-30.04'!E:E,B3)</f>
        <v>0</v>
      </c>
      <c r="Y3" s="45">
        <f t="shared" ref="Y3:Y16" si="5">IF(U3=0,0,X3/U3)</f>
        <v>0</v>
      </c>
      <c r="Z3" s="42">
        <f>-SUMIFS('Отчет 27-30.04'!P:P,'Отчет 27-30.04'!C:C,"Услуги доставки",'Отчет 27-30.04'!E:E,B3)</f>
        <v>207</v>
      </c>
      <c r="AA3" s="32">
        <v>701.66384800000003</v>
      </c>
      <c r="AB3" s="42"/>
      <c r="AC3" s="42"/>
      <c r="AD3" s="46">
        <f>IFERROR(U3*1%/$AE$1,0)</f>
        <v>0</v>
      </c>
      <c r="AE3" s="47">
        <f t="shared" ref="AE3:AE7" si="6">U3-W3-X3-Z3-AA3-AB3-AC3-AD3</f>
        <v>-908.66384800000003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207</v>
      </c>
      <c r="AK3" s="49">
        <f t="shared" ref="AK3:AK7" si="11">IF(P3=0,0,AA3/P3)</f>
        <v>701.66384800000003</v>
      </c>
      <c r="AL3" s="49">
        <f>_xlfn.IFS(R3=0,AE3,R3&lt;0,AE3/-R3,R3&gt;0,AE3/R3)</f>
        <v>-908.66384800000003</v>
      </c>
      <c r="AM3" s="50">
        <f t="shared" ref="AM3:AM7" si="12">IF(AG3=0,0,AL3/AG3)</f>
        <v>0</v>
      </c>
      <c r="AN3" s="51">
        <f t="shared" ref="AN3:AN7" si="13">IF(AH3=0,0,AL3/AH3)</f>
        <v>-6.3551814799272632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3</v>
      </c>
      <c r="L4" s="36"/>
      <c r="M4" s="36"/>
      <c r="N4" s="37">
        <f t="shared" ref="N4:N16" si="15">K4/$O$1</f>
        <v>0.75</v>
      </c>
      <c r="O4" s="38">
        <f t="shared" ref="O4:O16" si="16">R4/$O$1</f>
        <v>0.25</v>
      </c>
      <c r="P4" s="39">
        <f>SUMIFS('Отчет 27-30.04'!H:H,'Отчет 27-30.04'!D:D,"Выручка",'Отчет 27-30.04'!E:E,B4)</f>
        <v>1</v>
      </c>
      <c r="Q4" s="39">
        <f>SUMIFS('Отчет 27-30.04'!H:H,'Отчет 27-30.04'!D:D,"Возврат выручки",'Отчет 27-30.04'!E:E,B4)</f>
        <v>0</v>
      </c>
      <c r="R4" s="40">
        <f t="shared" si="1"/>
        <v>1</v>
      </c>
      <c r="S4" s="41">
        <f>SUMIFS('Отчет 27-30.04'!P:P,'Отчет 27-30.04'!C:C,"Продажи",'Отчет 27-30.04'!E:E,B4)</f>
        <v>2820</v>
      </c>
      <c r="T4" s="42">
        <f>SUMIFS('Отчет 27-30.04'!P:P,'Отчет 27-30.04'!C:C,"Возвраты",'Отчет 27-30.04'!E:E,B4)</f>
        <v>0</v>
      </c>
      <c r="U4" s="40">
        <f t="shared" si="2"/>
        <v>2820</v>
      </c>
      <c r="V4" s="43">
        <f t="shared" si="3"/>
        <v>4.7731888964116453E-2</v>
      </c>
      <c r="W4" s="44">
        <f t="shared" si="4"/>
        <v>123.09</v>
      </c>
      <c r="X4" s="42">
        <f>-SUMIFS('Отчет 27-30.04'!P:P,'Отчет 27-30.04'!C:C,"Вознаграждение Ozon",'Отчет 27-30.04'!E:E,B4)</f>
        <v>1353.6</v>
      </c>
      <c r="Y4" s="45">
        <f t="shared" si="5"/>
        <v>0.48</v>
      </c>
      <c r="Z4" s="42">
        <f>-SUMIFS('Отчет 27-30.04'!P:P,'Отчет 27-30.04'!C:C,"Услуги доставки",'Отчет 27-30.04'!E:E,B4)</f>
        <v>345</v>
      </c>
      <c r="AA4" s="32">
        <v>175.05637400000001</v>
      </c>
      <c r="AB4" s="42"/>
      <c r="AC4" s="42"/>
      <c r="AD4" s="46">
        <f t="shared" ref="AD4:AD16" si="17">IFERROR(U4*1%/$AE$1,0)</f>
        <v>11.713405551794178</v>
      </c>
      <c r="AE4" s="47">
        <f t="shared" si="6"/>
        <v>811.54022044820579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345</v>
      </c>
      <c r="AK4" s="49">
        <f t="shared" si="11"/>
        <v>175.05637400000001</v>
      </c>
      <c r="AL4" s="49">
        <f t="array" ref="AL4">_xlfn.IFS(R4=0,AE4,R4&lt;0,AE4/-R4,R4&gt;0,AE4/R4)</f>
        <v>811.54022044820579</v>
      </c>
      <c r="AM4" s="50">
        <f t="shared" si="12"/>
        <v>0.28778022001709425</v>
      </c>
      <c r="AN4" s="51">
        <f t="shared" si="13"/>
        <v>6.5930637781152468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27-30.04'!H:H,'Отчет 27-30.04'!D:D,"Выручка",'Отчет 27-30.04'!E:E,B5)</f>
        <v>0</v>
      </c>
      <c r="Q5" s="39">
        <f>SUMIFS('Отчет 27-30.04'!H:H,'Отчет 27-30.04'!D:D,"Возврат выручки",'Отчет 27-30.04'!E:E,B5)</f>
        <v>0</v>
      </c>
      <c r="R5" s="40">
        <f t="shared" si="1"/>
        <v>0</v>
      </c>
      <c r="S5" s="41">
        <f>SUMIFS('Отчет 27-30.04'!P:P,'Отчет 27-30.04'!C:C,"Продажи",'Отчет 27-30.04'!E:E,B5)</f>
        <v>0</v>
      </c>
      <c r="T5" s="42">
        <f>SUMIFS('Отчет 27-30.04'!P:P,'Отчет 27-30.04'!C:C,"Возвраты",'Отчет 27-30.04'!E:E,B5)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27-30.04'!P:P,'Отчет 27-30.04'!C:C,"Вознаграждение Ozon",'Отчет 27-30.04'!E:E,B5)</f>
        <v>0</v>
      </c>
      <c r="Y5" s="45">
        <f t="shared" si="5"/>
        <v>0</v>
      </c>
      <c r="Z5" s="42">
        <f>-SUMIFS('Отчет 27-30.04'!P:P,'Отчет 27-30.04'!C:C,"Услуги доставки",'Отчет 27-30.04'!E:E,B5)</f>
        <v>286</v>
      </c>
      <c r="AA5" s="32">
        <v>1181.8783920000001</v>
      </c>
      <c r="AB5" s="55"/>
      <c r="AC5" s="42"/>
      <c r="AD5" s="46">
        <f t="shared" si="17"/>
        <v>0</v>
      </c>
      <c r="AE5" s="47">
        <f t="shared" si="6"/>
        <v>-1467.8783920000001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286</v>
      </c>
      <c r="AK5" s="49">
        <f t="shared" si="11"/>
        <v>0</v>
      </c>
      <c r="AL5" s="49">
        <f t="array" ref="AL5">_xlfn.IFS(R5=0,AE5,R5&lt;0,AE5/-R5,R5&gt;0,AE5/R5)</f>
        <v>-1467.8783920000001</v>
      </c>
      <c r="AM5" s="50">
        <f t="shared" si="12"/>
        <v>0</v>
      </c>
      <c r="AN5" s="51">
        <f t="shared" si="13"/>
        <v>-11.925244877731741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2</v>
      </c>
      <c r="L6" s="36"/>
      <c r="M6" s="36"/>
      <c r="N6" s="37">
        <f t="shared" si="15"/>
        <v>0.5</v>
      </c>
      <c r="O6" s="38">
        <f t="shared" si="16"/>
        <v>0</v>
      </c>
      <c r="P6" s="39">
        <f>SUMIFS('Отчет 27-30.04'!H:H,'Отчет 27-30.04'!D:D,"Выручка",'Отчет 27-30.04'!E:E,B6)</f>
        <v>0</v>
      </c>
      <c r="Q6" s="39">
        <f>SUMIFS('Отчет 27-30.04'!H:H,'Отчет 27-30.04'!D:D,"Возврат выручки",'Отчет 27-30.04'!E:E,B6)</f>
        <v>0</v>
      </c>
      <c r="R6" s="40">
        <f t="shared" si="1"/>
        <v>0</v>
      </c>
      <c r="S6" s="41">
        <f>SUMIFS('Отчет 27-30.04'!P:P,'Отчет 27-30.04'!C:C,"Продажи",'Отчет 27-30.04'!E:E,B6)</f>
        <v>0</v>
      </c>
      <c r="T6" s="42">
        <f>SUMIFS('Отчет 27-30.04'!P:P,'Отчет 27-30.04'!C:C,"Возвраты",'Отчет 27-30.04'!E:E,B6)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27-30.04'!P:P,'Отчет 27-30.04'!C:C,"Вознаграждение Ozon",'Отчет 27-30.04'!E:E,B6)</f>
        <v>0</v>
      </c>
      <c r="Y6" s="45">
        <f t="shared" si="5"/>
        <v>0</v>
      </c>
      <c r="Z6" s="42">
        <f>-SUMIFS('Отчет 27-30.04'!P:P,'Отчет 27-30.04'!C:C,"Услуги доставки",'Отчет 27-30.04'!E:E,B6)</f>
        <v>0</v>
      </c>
      <c r="AA6" s="32">
        <v>1261.6137739999999</v>
      </c>
      <c r="AB6" s="55"/>
      <c r="AC6" s="42"/>
      <c r="AD6" s="46">
        <f t="shared" si="17"/>
        <v>0</v>
      </c>
      <c r="AE6" s="47">
        <f t="shared" si="6"/>
        <v>-1261.6137739999999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-1261.6137739999999</v>
      </c>
      <c r="AM6" s="50">
        <f t="shared" si="12"/>
        <v>0</v>
      </c>
      <c r="AN6" s="51">
        <f t="shared" si="13"/>
        <v>-10.249522901941667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</v>
      </c>
      <c r="L7" s="36"/>
      <c r="M7" s="36"/>
      <c r="N7" s="37">
        <f t="shared" si="15"/>
        <v>0.5</v>
      </c>
      <c r="O7" s="38">
        <f t="shared" si="16"/>
        <v>0</v>
      </c>
      <c r="P7" s="39">
        <f>SUMIFS('Отчет 27-30.04'!H:H,'Отчет 27-30.04'!D:D,"Выручка",'Отчет 27-30.04'!E:E,B7)</f>
        <v>1</v>
      </c>
      <c r="Q7" s="39">
        <f>SUMIFS('Отчет 27-30.04'!H:H,'Отчет 27-30.04'!D:D,"Возврат выручки",'Отчет 27-30.04'!E:E,B7)</f>
        <v>1</v>
      </c>
      <c r="R7" s="40">
        <f t="shared" si="1"/>
        <v>0</v>
      </c>
      <c r="S7" s="41">
        <f>SUMIFS('Отчет 27-30.04'!P:P,'Отчет 27-30.04'!C:C,"Продажи",'Отчет 27-30.04'!E:E,B7)</f>
        <v>2820</v>
      </c>
      <c r="T7" s="42">
        <f>SUMIFS('Отчет 27-30.04'!P:P,'Отчет 27-30.04'!C:C,"Возвраты",'Отчет 27-30.04'!E:E,B7)</f>
        <v>-2820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27-30.04'!P:P,'Отчет 27-30.04'!C:C,"Вознаграждение Ozon",'Отчет 27-30.04'!E:E,B7)</f>
        <v>0</v>
      </c>
      <c r="Y7" s="45">
        <f t="shared" si="5"/>
        <v>0</v>
      </c>
      <c r="Z7" s="42">
        <f>-SUMIFS('Отчет 27-30.04'!P:P,'Отчет 27-30.04'!C:C,"Услуги доставки",'Отчет 27-30.04'!E:E,B7)</f>
        <v>365</v>
      </c>
      <c r="AA7" s="32">
        <v>894.01175699999999</v>
      </c>
      <c r="AB7" s="55"/>
      <c r="AC7" s="42"/>
      <c r="AD7" s="46">
        <f t="shared" si="17"/>
        <v>0</v>
      </c>
      <c r="AE7" s="47">
        <f t="shared" si="6"/>
        <v>-1259.011757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365</v>
      </c>
      <c r="AK7" s="49">
        <f t="shared" si="11"/>
        <v>894.01175699999999</v>
      </c>
      <c r="AL7" s="49">
        <f t="array" ref="AL7">_xlfn.IFS(R7=0,AE7,R7&lt;0,AE7/-R7,R7&gt;0,AE7/R7)</f>
        <v>-1259.011757</v>
      </c>
      <c r="AM7" s="50">
        <f t="shared" si="12"/>
        <v>0</v>
      </c>
      <c r="AN7" s="51">
        <f t="shared" si="13"/>
        <v>-10.738756030365064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5"/>
        <v>2.5</v>
      </c>
      <c r="O8" s="38">
        <f t="shared" si="16"/>
        <v>1.25</v>
      </c>
      <c r="P8" s="39">
        <f>SUMIFS('Отчет 27-30.04'!H:H,'Отчет 27-30.04'!D:D,"Выручка",'Отчет 27-30.04'!E:E,B8)</f>
        <v>5</v>
      </c>
      <c r="Q8" s="39">
        <f>SUMIFS('Отчет 27-30.04'!H:H,'Отчет 27-30.04'!D:D,"Возврат выручки",'Отчет 27-30.04'!E:E,B8)</f>
        <v>0</v>
      </c>
      <c r="R8" s="40">
        <f>P8-Q8</f>
        <v>5</v>
      </c>
      <c r="S8" s="41">
        <f>SUMIFS('Отчет 27-30.04'!P:P,'Отчет 27-30.04'!C:C,"Продажи",'Отчет 27-30.04'!E:E,B8)</f>
        <v>14350</v>
      </c>
      <c r="T8" s="42">
        <f>SUMIFS('Отчет 27-30.04'!P:P,'Отчет 27-30.04'!C:C,"Возвраты",'Отчет 27-30.04'!E:E,B8)</f>
        <v>0</v>
      </c>
      <c r="U8" s="40">
        <f>S8+T8</f>
        <v>14350</v>
      </c>
      <c r="V8" s="43">
        <f t="shared" si="3"/>
        <v>0.24289099526066352</v>
      </c>
      <c r="W8" s="44">
        <f>R8*H8</f>
        <v>849.44999999999993</v>
      </c>
      <c r="X8" s="42">
        <f>-SUMIFS('Отчет 27-30.04'!P:P,'Отчет 27-30.04'!C:C,"Вознаграждение Ozon",'Отчет 27-30.04'!E:E,B8)</f>
        <v>6888</v>
      </c>
      <c r="Y8" s="45">
        <f t="shared" si="5"/>
        <v>0.48</v>
      </c>
      <c r="Z8" s="42">
        <f>-SUMIFS('Отчет 27-30.04'!P:P,'Отчет 27-30.04'!C:C,"Услуги доставки",'Отчет 27-30.04'!E:E,B8)</f>
        <v>556.07999999999993</v>
      </c>
      <c r="AA8" s="32">
        <v>2411.5400600000003</v>
      </c>
      <c r="AB8" s="55"/>
      <c r="AC8" s="42"/>
      <c r="AD8" s="46">
        <f t="shared" si="17"/>
        <v>59.605450236966824</v>
      </c>
      <c r="AE8" s="47">
        <f>U8-W8-X8-Z8-AA8-AB8-AC8-AD8</f>
        <v>3585.324489763032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111.21599999999998</v>
      </c>
      <c r="AK8" s="49">
        <f>IF(P8=0,0,AA8/P8)</f>
        <v>482.30801200000008</v>
      </c>
      <c r="AL8" s="49">
        <f t="array" ref="AL8">_xlfn.IFS(R8=0,AE8,R8&lt;0,AE8/-R8,R8&gt;0,AE8/R8)</f>
        <v>717.06489795260643</v>
      </c>
      <c r="AM8" s="50">
        <f>IF(AG8=0,0,AL8/AG8)</f>
        <v>0.24984839649916601</v>
      </c>
      <c r="AN8" s="51">
        <f>IF(AH8=0,0,AL8/AH8)</f>
        <v>4.2207598914156597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5"/>
        <v>0.25</v>
      </c>
      <c r="O9" s="38">
        <f t="shared" si="16"/>
        <v>0.25</v>
      </c>
      <c r="P9" s="39">
        <f>SUMIFS('Отчет 27-30.04'!H:H,'Отчет 27-30.04'!D:D,"Выручка",'Отчет 27-30.04'!E:E,B9)</f>
        <v>1</v>
      </c>
      <c r="Q9" s="39">
        <f>SUMIFS('Отчет 27-30.04'!H:H,'Отчет 27-30.04'!D:D,"Возврат выручки",'Отчет 27-30.04'!E:E,B9)</f>
        <v>0</v>
      </c>
      <c r="R9" s="40">
        <f t="shared" ref="R9:R16" si="18">P9-Q9</f>
        <v>1</v>
      </c>
      <c r="S9" s="41">
        <f>SUMIFS('Отчет 27-30.04'!P:P,'Отчет 27-30.04'!C:C,"Продажи",'Отчет 27-30.04'!E:E,B9)</f>
        <v>2820</v>
      </c>
      <c r="T9" s="42">
        <f>SUMIFS('Отчет 27-30.04'!P:P,'Отчет 27-30.04'!C:C,"Возвраты",'Отчет 27-30.04'!E:E,B9)</f>
        <v>0</v>
      </c>
      <c r="U9" s="40">
        <f t="shared" ref="U9:U16" si="19">S9+T9</f>
        <v>2820</v>
      </c>
      <c r="V9" s="43">
        <f t="shared" si="3"/>
        <v>4.7731888964116453E-2</v>
      </c>
      <c r="W9" s="44">
        <f t="shared" ref="W9:W16" si="20">R9*H9</f>
        <v>123</v>
      </c>
      <c r="X9" s="42">
        <f>-SUMIFS('Отчет 27-30.04'!P:P,'Отчет 27-30.04'!C:C,"Вознаграждение Ozon",'Отчет 27-30.04'!E:E,B9)</f>
        <v>1353.6</v>
      </c>
      <c r="Y9" s="45">
        <f t="shared" si="5"/>
        <v>0.48</v>
      </c>
      <c r="Z9" s="42">
        <f>-SUMIFS('Отчет 27-30.04'!P:P,'Отчет 27-30.04'!C:C,"Услуги доставки",'Отчет 27-30.04'!E:E,B9)</f>
        <v>402</v>
      </c>
      <c r="AA9" s="32">
        <v>281.52857399999999</v>
      </c>
      <c r="AB9" s="55"/>
      <c r="AC9" s="42"/>
      <c r="AD9" s="46">
        <f t="shared" si="17"/>
        <v>11.713405551794178</v>
      </c>
      <c r="AE9" s="47">
        <f t="shared" ref="AE9:AE16" si="21">U9-W9-X9-Z9-AA9-AB9-AC9-AD9</f>
        <v>648.158020448206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402</v>
      </c>
      <c r="AK9" s="49">
        <f t="shared" ref="AK9:AK16" si="26">IF(P9=0,0,AA9/P9)</f>
        <v>281.52857399999999</v>
      </c>
      <c r="AL9" s="49">
        <f t="array" ref="AL9">_xlfn.IFS(R9=0,AE9,R9&lt;0,AE9/-R9,R9&gt;0,AE9/R9)</f>
        <v>648.158020448206</v>
      </c>
      <c r="AM9" s="50">
        <f t="shared" ref="AM9:AM16" si="27">IF(AG9=0,0,AL9/AG9)</f>
        <v>0.22984326966248439</v>
      </c>
      <c r="AN9" s="51">
        <f t="shared" ref="AN9:AN16" si="28">IF(AH9=0,0,AL9/AH9)</f>
        <v>5.2695774020179353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0.25</v>
      </c>
      <c r="O10" s="38">
        <f t="shared" si="16"/>
        <v>0.25</v>
      </c>
      <c r="P10" s="39">
        <f>SUMIFS('Отчет 27-30.04'!H:H,'Отчет 27-30.04'!D:D,"Выручка",'Отчет 27-30.04'!E:E,B10)</f>
        <v>1</v>
      </c>
      <c r="Q10" s="39">
        <f>SUMIFS('Отчет 27-30.04'!H:H,'Отчет 27-30.04'!D:D,"Возврат выручки",'Отчет 27-30.04'!E:E,B10)</f>
        <v>0</v>
      </c>
      <c r="R10" s="40">
        <f t="shared" si="18"/>
        <v>1</v>
      </c>
      <c r="S10" s="41">
        <f>SUMIFS('Отчет 27-30.04'!P:P,'Отчет 27-30.04'!C:C,"Продажи",'Отчет 27-30.04'!E:E,B10)</f>
        <v>2820</v>
      </c>
      <c r="T10" s="42">
        <f>SUMIFS('Отчет 27-30.04'!P:P,'Отчет 27-30.04'!C:C,"Возвраты",'Отчет 27-30.04'!E:E,B10)</f>
        <v>0</v>
      </c>
      <c r="U10" s="40">
        <f t="shared" si="19"/>
        <v>2820</v>
      </c>
      <c r="V10" s="43">
        <f t="shared" si="3"/>
        <v>4.7731888964116453E-2</v>
      </c>
      <c r="W10" s="44">
        <f t="shared" si="20"/>
        <v>123</v>
      </c>
      <c r="X10" s="42">
        <f>-SUMIFS('Отчет 27-30.04'!P:P,'Отчет 27-30.04'!C:C,"Вознаграждение Ozon",'Отчет 27-30.04'!E:E,B10)</f>
        <v>1353.6</v>
      </c>
      <c r="Y10" s="45">
        <f t="shared" si="5"/>
        <v>0.48</v>
      </c>
      <c r="Z10" s="42">
        <f>-SUMIFS('Отчет 27-30.04'!P:P,'Отчет 27-30.04'!C:C,"Услуги доставки",'Отчет 27-30.04'!E:E,B10)</f>
        <v>82</v>
      </c>
      <c r="AA10" s="32">
        <v>526.866086</v>
      </c>
      <c r="AB10" s="55"/>
      <c r="AC10" s="42"/>
      <c r="AD10" s="46">
        <f t="shared" si="17"/>
        <v>11.713405551794178</v>
      </c>
      <c r="AE10" s="47">
        <f t="shared" si="21"/>
        <v>722.82050844820594</v>
      </c>
      <c r="AF10" s="46"/>
      <c r="AG10" s="48">
        <f t="shared" si="22"/>
        <v>2820</v>
      </c>
      <c r="AH10" s="49">
        <f t="shared" si="23"/>
        <v>123</v>
      </c>
      <c r="AI10" s="49">
        <f t="shared" si="24"/>
        <v>1353.6</v>
      </c>
      <c r="AJ10" s="49">
        <f t="shared" si="25"/>
        <v>82</v>
      </c>
      <c r="AK10" s="49">
        <f t="shared" si="26"/>
        <v>526.866086</v>
      </c>
      <c r="AL10" s="49">
        <f t="array" ref="AL10">_xlfn.IFS(R10=0,AE10,R10&lt;0,AE10/-R10,R10&gt;0,AE10/R10)</f>
        <v>722.82050844820594</v>
      </c>
      <c r="AM10" s="50">
        <f t="shared" si="27"/>
        <v>0.25631932923695244</v>
      </c>
      <c r="AN10" s="51">
        <f t="shared" si="28"/>
        <v>5.8765894995789099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si="16"/>
        <v>0.25</v>
      </c>
      <c r="P11" s="39">
        <f>SUMIFS('Отчет 27-30.04'!H:H,'Отчет 27-30.04'!D:D,"Выручка",'Отчет 27-30.04'!E:E,B11)</f>
        <v>1</v>
      </c>
      <c r="Q11" s="39">
        <f>SUMIFS('Отчет 27-30.04'!H:H,'Отчет 27-30.04'!D:D,"Возврат выручки",'Отчет 27-30.04'!E:E,B11)</f>
        <v>0</v>
      </c>
      <c r="R11" s="40">
        <f t="shared" si="18"/>
        <v>1</v>
      </c>
      <c r="S11" s="41">
        <f>SUMIFS('Отчет 27-30.04'!P:P,'Отчет 27-30.04'!C:C,"Продажи",'Отчет 27-30.04'!E:E,B11)</f>
        <v>2750</v>
      </c>
      <c r="T11" s="42">
        <f>SUMIFS('Отчет 27-30.04'!P:P,'Отчет 27-30.04'!C:C,"Возвраты",'Отчет 27-30.04'!E:E,B11)</f>
        <v>0</v>
      </c>
      <c r="U11" s="40">
        <f t="shared" si="19"/>
        <v>2750</v>
      </c>
      <c r="V11" s="43">
        <f t="shared" si="3"/>
        <v>4.6547054840893706E-2</v>
      </c>
      <c r="W11" s="44">
        <f t="shared" si="20"/>
        <v>123</v>
      </c>
      <c r="X11" s="42">
        <f>-SUMIFS('Отчет 27-30.04'!P:P,'Отчет 27-30.04'!C:C,"Вознаграждение Ozon",'Отчет 27-30.04'!E:E,B11)</f>
        <v>1320</v>
      </c>
      <c r="Y11" s="45">
        <f t="shared" si="5"/>
        <v>0.48</v>
      </c>
      <c r="Z11" s="42">
        <f>-SUMIFS('Отчет 27-30.04'!P:P,'Отчет 27-30.04'!C:C,"Услуги доставки",'Отчет 27-30.04'!E:E,B11)</f>
        <v>218</v>
      </c>
      <c r="AA11" s="32">
        <v>1587.1452159999999</v>
      </c>
      <c r="AB11" s="55"/>
      <c r="AC11" s="42"/>
      <c r="AD11" s="46">
        <f t="shared" si="17"/>
        <v>11.422647257955315</v>
      </c>
      <c r="AE11" s="47">
        <f t="shared" si="21"/>
        <v>-509.5678632579552</v>
      </c>
      <c r="AF11" s="46"/>
      <c r="AG11" s="48">
        <f t="shared" si="22"/>
        <v>2750</v>
      </c>
      <c r="AH11" s="49">
        <f t="shared" si="23"/>
        <v>123</v>
      </c>
      <c r="AI11" s="49">
        <f t="shared" si="24"/>
        <v>1320</v>
      </c>
      <c r="AJ11" s="49">
        <f t="shared" si="25"/>
        <v>218</v>
      </c>
      <c r="AK11" s="49">
        <f t="shared" si="26"/>
        <v>1587.1452159999999</v>
      </c>
      <c r="AL11" s="49">
        <f t="array" ref="AL11">_xlfn.IFS(R11=0,AE11,R11&lt;0,AE11/-R11,R11&gt;0,AE11/R11)</f>
        <v>-509.5678632579552</v>
      </c>
      <c r="AM11" s="50">
        <f t="shared" si="27"/>
        <v>-0.18529740482107462</v>
      </c>
      <c r="AN11" s="51">
        <f t="shared" si="28"/>
        <v>-4.1428281565687417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1.75</v>
      </c>
      <c r="O12" s="38">
        <f t="shared" si="16"/>
        <v>0.5</v>
      </c>
      <c r="P12" s="39">
        <f>SUMIFS('Отчет 27-30.04'!H:H,'Отчет 27-30.04'!D:D,"Выручка",'Отчет 27-30.04'!E:E,B12)</f>
        <v>2</v>
      </c>
      <c r="Q12" s="39">
        <f>SUMIFS('Отчет 27-30.04'!H:H,'Отчет 27-30.04'!D:D,"Возврат выручки",'Отчет 27-30.04'!E:E,B12)</f>
        <v>0</v>
      </c>
      <c r="R12" s="40">
        <f t="shared" si="18"/>
        <v>2</v>
      </c>
      <c r="S12" s="41">
        <f>SUMIFS('Отчет 27-30.04'!P:P,'Отчет 27-30.04'!C:C,"Продажи",'Отчет 27-30.04'!E:E,B12)</f>
        <v>5640</v>
      </c>
      <c r="T12" s="42">
        <f>SUMIFS('Отчет 27-30.04'!P:P,'Отчет 27-30.04'!C:C,"Возвраты",'Отчет 27-30.04'!E:E,B12)</f>
        <v>0</v>
      </c>
      <c r="U12" s="40">
        <f t="shared" si="19"/>
        <v>5640</v>
      </c>
      <c r="V12" s="43">
        <f t="shared" si="3"/>
        <v>9.5463777928232907E-2</v>
      </c>
      <c r="W12" s="44">
        <f t="shared" si="20"/>
        <v>234</v>
      </c>
      <c r="X12" s="42">
        <f>-SUMIFS('Отчет 27-30.04'!P:P,'Отчет 27-30.04'!C:C,"Вознаграждение Ozon",'Отчет 27-30.04'!E:E,B12)</f>
        <v>2707.2</v>
      </c>
      <c r="Y12" s="45">
        <f t="shared" si="5"/>
        <v>0.48</v>
      </c>
      <c r="Z12" s="42">
        <f>-SUMIFS('Отчет 27-30.04'!P:P,'Отчет 27-30.04'!C:C,"Услуги доставки",'Отчет 27-30.04'!E:E,B12)</f>
        <v>323</v>
      </c>
      <c r="AA12" s="32">
        <v>2342.1694170000001</v>
      </c>
      <c r="AB12" s="55"/>
      <c r="AC12" s="42"/>
      <c r="AD12" s="46">
        <f t="shared" si="17"/>
        <v>23.426811103588356</v>
      </c>
      <c r="AE12" s="47">
        <f t="shared" si="21"/>
        <v>10.203771896411759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161.5</v>
      </c>
      <c r="AK12" s="49">
        <f t="shared" si="26"/>
        <v>1171.0847085</v>
      </c>
      <c r="AL12" s="49">
        <f t="array" ref="AL12">_xlfn.IFS(R12=0,AE12,R12&lt;0,AE12/-R12,R12&gt;0,AE12/R12)</f>
        <v>5.1018859482058794</v>
      </c>
      <c r="AM12" s="50">
        <f t="shared" si="27"/>
        <v>1.8091794142574039E-3</v>
      </c>
      <c r="AN12" s="51">
        <f t="shared" si="28"/>
        <v>4.3605862805178454E-2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5"/>
        <v>0.5</v>
      </c>
      <c r="O13" s="38">
        <f t="shared" si="16"/>
        <v>0.75</v>
      </c>
      <c r="P13" s="39">
        <f>SUMIFS('Отчет 27-30.04'!H:H,'Отчет 27-30.04'!D:D,"Выручка",'Отчет 27-30.04'!E:E,B13)</f>
        <v>3</v>
      </c>
      <c r="Q13" s="39">
        <f>SUMIFS('Отчет 27-30.04'!H:H,'Отчет 27-30.04'!D:D,"Возврат выручки",'Отчет 27-30.04'!E:E,B13)</f>
        <v>0</v>
      </c>
      <c r="R13" s="40">
        <f t="shared" si="18"/>
        <v>3</v>
      </c>
      <c r="S13" s="41">
        <f>SUMIFS('Отчет 27-30.04'!P:P,'Отчет 27-30.04'!C:C,"Продажи",'Отчет 27-30.04'!E:E,B13)</f>
        <v>8460</v>
      </c>
      <c r="T13" s="42">
        <f>SUMIFS('Отчет 27-30.04'!P:P,'Отчет 27-30.04'!C:C,"Возвраты",'Отчет 27-30.04'!E:E,B13)</f>
        <v>0</v>
      </c>
      <c r="U13" s="40">
        <f t="shared" si="19"/>
        <v>8460</v>
      </c>
      <c r="V13" s="43">
        <f t="shared" si="3"/>
        <v>0.14319566689234936</v>
      </c>
      <c r="W13" s="44">
        <f t="shared" si="20"/>
        <v>369</v>
      </c>
      <c r="X13" s="42">
        <f>-SUMIFS('Отчет 27-30.04'!P:P,'Отчет 27-30.04'!C:C,"Вознаграждение Ozon",'Отчет 27-30.04'!E:E,B13)</f>
        <v>4060.7999999999997</v>
      </c>
      <c r="Y13" s="45">
        <f t="shared" si="5"/>
        <v>0.48</v>
      </c>
      <c r="Z13" s="42">
        <f>-SUMIFS('Отчет 27-30.04'!P:P,'Отчет 27-30.04'!C:C,"Услуги доставки",'Отчет 27-30.04'!E:E,B13)</f>
        <v>532</v>
      </c>
      <c r="AA13" s="32">
        <v>1968.426224</v>
      </c>
      <c r="AB13" s="55"/>
      <c r="AC13" s="42"/>
      <c r="AD13" s="46">
        <f t="shared" si="17"/>
        <v>35.140216655382538</v>
      </c>
      <c r="AE13" s="47">
        <f t="shared" si="21"/>
        <v>1494.6335593446177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177.33333333333334</v>
      </c>
      <c r="AK13" s="49">
        <f t="shared" si="26"/>
        <v>656.14207466666664</v>
      </c>
      <c r="AL13" s="49">
        <f t="array" ref="AL13">_xlfn.IFS(R13=0,AE13,R13&lt;0,AE13/-R13,R13&gt;0,AE13/R13)</f>
        <v>498.21118644820586</v>
      </c>
      <c r="AM13" s="50">
        <f t="shared" si="27"/>
        <v>0.17667063349227158</v>
      </c>
      <c r="AN13" s="51">
        <f t="shared" si="28"/>
        <v>4.0504974507984217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1</v>
      </c>
      <c r="N14" s="37">
        <f t="shared" si="15"/>
        <v>0.25</v>
      </c>
      <c r="O14" s="38">
        <f t="shared" si="16"/>
        <v>0.5</v>
      </c>
      <c r="P14" s="39">
        <f>SUMIFS('Отчет 27-30.04'!H:H,'Отчет 27-30.04'!D:D,"Выручка",'Отчет 27-30.04'!E:E,B14)</f>
        <v>2</v>
      </c>
      <c r="Q14" s="39">
        <f>SUMIFS('Отчет 27-30.04'!H:H,'Отчет 27-30.04'!D:D,"Возврат выручки",'Отчет 27-30.04'!E:E,B14)</f>
        <v>0</v>
      </c>
      <c r="R14" s="40">
        <f t="shared" si="18"/>
        <v>2</v>
      </c>
      <c r="S14" s="41">
        <f>SUMIFS('Отчет 27-30.04'!P:P,'Отчет 27-30.04'!C:C,"Продажи",'Отчет 27-30.04'!E:E,B14)</f>
        <v>5320</v>
      </c>
      <c r="T14" s="42">
        <f>SUMIFS('Отчет 27-30.04'!P:P,'Отчет 27-30.04'!C:C,"Возвраты",'Отчет 27-30.04'!E:E,B14)</f>
        <v>0</v>
      </c>
      <c r="U14" s="40">
        <f t="shared" si="19"/>
        <v>5320</v>
      </c>
      <c r="V14" s="43">
        <f t="shared" si="3"/>
        <v>9.004739336492891E-2</v>
      </c>
      <c r="W14" s="44">
        <f t="shared" si="20"/>
        <v>246</v>
      </c>
      <c r="X14" s="42">
        <f>-SUMIFS('Отчет 27-30.04'!P:P,'Отчет 27-30.04'!C:C,"Вознаграждение Ozon",'Отчет 27-30.04'!E:E,B14)</f>
        <v>2553.6</v>
      </c>
      <c r="Y14" s="45">
        <f t="shared" si="5"/>
        <v>0.48</v>
      </c>
      <c r="Z14" s="42">
        <f>-SUMIFS('Отчет 27-30.04'!P:P,'Отчет 27-30.04'!C:C,"Услуги доставки",'Отчет 27-30.04'!E:E,B14)</f>
        <v>484</v>
      </c>
      <c r="AA14" s="32">
        <v>1062.24008</v>
      </c>
      <c r="AB14" s="55"/>
      <c r="AC14" s="42"/>
      <c r="AD14" s="46">
        <f t="shared" si="17"/>
        <v>22.097630331753557</v>
      </c>
      <c r="AE14" s="47">
        <f t="shared" si="21"/>
        <v>952.06228966824654</v>
      </c>
      <c r="AG14" s="48">
        <f t="shared" si="22"/>
        <v>2660</v>
      </c>
      <c r="AH14" s="49">
        <f t="shared" si="23"/>
        <v>123</v>
      </c>
      <c r="AI14" s="49">
        <f t="shared" si="24"/>
        <v>1276.8</v>
      </c>
      <c r="AJ14" s="49">
        <f t="shared" si="25"/>
        <v>242</v>
      </c>
      <c r="AK14" s="49">
        <f t="shared" si="26"/>
        <v>531.12004000000002</v>
      </c>
      <c r="AL14" s="49">
        <f t="array" ref="AL14">_xlfn.IFS(R14=0,AE14,R14&lt;0,AE14/-R14,R14&gt;0,AE14/R14)</f>
        <v>476.03114483412327</v>
      </c>
      <c r="AM14" s="50">
        <f t="shared" si="27"/>
        <v>0.1789590770053095</v>
      </c>
      <c r="AN14" s="51">
        <f t="shared" si="28"/>
        <v>3.8701719092205145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5"/>
        <v>0.5</v>
      </c>
      <c r="O15" s="38">
        <f t="shared" si="16"/>
        <v>0.25</v>
      </c>
      <c r="P15" s="39">
        <f>SUMIFS('Отчет 27-30.04'!H:H,'Отчет 27-30.04'!D:D,"Выручка",'Отчет 27-30.04'!E:E,B15)</f>
        <v>1</v>
      </c>
      <c r="Q15" s="39">
        <f>SUMIFS('Отчет 27-30.04'!H:H,'Отчет 27-30.04'!D:D,"Возврат выручки",'Отчет 27-30.04'!E:E,B15)</f>
        <v>0</v>
      </c>
      <c r="R15" s="40">
        <f t="shared" si="18"/>
        <v>1</v>
      </c>
      <c r="S15" s="41">
        <f>SUMIFS('Отчет 27-30.04'!P:P,'Отчет 27-30.04'!C:C,"Продажи",'Отчет 27-30.04'!E:E,B15)</f>
        <v>2820</v>
      </c>
      <c r="T15" s="42">
        <f>SUMIFS('Отчет 27-30.04'!P:P,'Отчет 27-30.04'!C:C,"Возвраты",'Отчет 27-30.04'!E:E,B15)</f>
        <v>0</v>
      </c>
      <c r="U15" s="40">
        <f t="shared" si="19"/>
        <v>2820</v>
      </c>
      <c r="V15" s="43">
        <f>U15/$U$24</f>
        <v>4.7731888964116453E-2</v>
      </c>
      <c r="W15" s="44">
        <f t="shared" si="20"/>
        <v>123</v>
      </c>
      <c r="X15" s="42">
        <f>-SUMIFS('Отчет 27-30.04'!P:P,'Отчет 27-30.04'!C:C,"Вознаграждение Ozon",'Отчет 27-30.04'!E:E,B15)</f>
        <v>1353.6</v>
      </c>
      <c r="Y15" s="45">
        <f t="shared" si="5"/>
        <v>0.48</v>
      </c>
      <c r="Z15" s="42">
        <f>-SUMIFS('Отчет 27-30.04'!P:P,'Отчет 27-30.04'!C:C,"Услуги доставки",'Отчет 27-30.04'!E:E,B15)</f>
        <v>84</v>
      </c>
      <c r="AA15" s="32">
        <v>1461.9423710000001</v>
      </c>
      <c r="AB15" s="55"/>
      <c r="AC15" s="42"/>
      <c r="AD15" s="46">
        <f t="shared" si="17"/>
        <v>11.713405551794178</v>
      </c>
      <c r="AE15" s="47">
        <f t="shared" si="21"/>
        <v>-214.25577655179418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84</v>
      </c>
      <c r="AK15" s="49">
        <f t="shared" si="26"/>
        <v>1461.9423710000001</v>
      </c>
      <c r="AL15" s="49">
        <f t="array" ref="AL15">_xlfn.IFS(R15=0,AE15,R15&lt;0,AE15/-R15,R15&gt;0,AE15/R15)</f>
        <v>-214.25577655179418</v>
      </c>
      <c r="AM15" s="50">
        <f t="shared" si="27"/>
        <v>-7.5977225727586584E-2</v>
      </c>
      <c r="AN15" s="51">
        <f t="shared" si="28"/>
        <v>-1.7419168825349121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13</v>
      </c>
      <c r="N16" s="37">
        <f t="shared" si="15"/>
        <v>3.25</v>
      </c>
      <c r="O16" s="38">
        <f t="shared" si="16"/>
        <v>1</v>
      </c>
      <c r="P16" s="39">
        <f>SUMIFS('Отчет 27-30.04'!H:H,'Отчет 27-30.04'!D:D,"Выручка",'Отчет 27-30.04'!E:E,B16)</f>
        <v>5</v>
      </c>
      <c r="Q16" s="39">
        <f>SUMIFS('Отчет 27-30.04'!H:H,'Отчет 27-30.04'!D:D,"Возврат выручки",'Отчет 27-30.04'!E:E,B16)</f>
        <v>1</v>
      </c>
      <c r="R16" s="40">
        <f t="shared" si="18"/>
        <v>4</v>
      </c>
      <c r="S16" s="41">
        <f>SUMIFS('Отчет 27-30.04'!P:P,'Отчет 27-30.04'!C:C,"Продажи",'Отчет 27-30.04'!E:E,B16)</f>
        <v>14100</v>
      </c>
      <c r="T16" s="42">
        <f>SUMIFS('Отчет 27-30.04'!P:P,'Отчет 27-30.04'!C:C,"Возвраты",'Отчет 27-30.04'!E:E,B16)</f>
        <v>-2820</v>
      </c>
      <c r="U16" s="40">
        <f t="shared" si="19"/>
        <v>11280</v>
      </c>
      <c r="V16" s="43">
        <f>U16/$U$24</f>
        <v>0.19092755585646581</v>
      </c>
      <c r="W16" s="44">
        <f t="shared" si="20"/>
        <v>468</v>
      </c>
      <c r="X16" s="42">
        <f>-SUMIFS('Отчет 27-30.04'!P:P,'Отчет 27-30.04'!C:C,"Вознаграждение Ozon",'Отчет 27-30.04'!E:E,B16)</f>
        <v>5414.4</v>
      </c>
      <c r="Y16" s="45">
        <f t="shared" si="5"/>
        <v>0.48</v>
      </c>
      <c r="Z16" s="42">
        <f>-SUMIFS('Отчет 27-30.04'!P:P,'Отчет 27-30.04'!C:C,"Услуги доставки",'Отчет 27-30.04'!E:E,B16)</f>
        <v>1217.8800000000001</v>
      </c>
      <c r="AA16" s="32">
        <v>2560.208087</v>
      </c>
      <c r="AB16" s="55"/>
      <c r="AC16" s="42"/>
      <c r="AD16" s="46">
        <f t="shared" si="17"/>
        <v>46.853622207176713</v>
      </c>
      <c r="AE16" s="47">
        <f t="shared" si="21"/>
        <v>1572.6582907928237</v>
      </c>
      <c r="AF16" s="46"/>
      <c r="AG16" s="48">
        <f t="shared" si="22"/>
        <v>2820</v>
      </c>
      <c r="AH16" s="49">
        <f t="shared" si="23"/>
        <v>117</v>
      </c>
      <c r="AI16" s="49">
        <f t="shared" si="24"/>
        <v>1353.6</v>
      </c>
      <c r="AJ16" s="49">
        <f t="shared" si="25"/>
        <v>243.57600000000002</v>
      </c>
      <c r="AK16" s="49">
        <f t="shared" si="26"/>
        <v>512.04161739999995</v>
      </c>
      <c r="AL16" s="49">
        <f t="array" ref="AL16">_xlfn.IFS(R16=0,AE16,R16&lt;0,AE16/-R16,R16&gt;0,AE16/R16)</f>
        <v>393.16457269820592</v>
      </c>
      <c r="AM16" s="50">
        <f t="shared" si="27"/>
        <v>0.13942006124049855</v>
      </c>
      <c r="AN16" s="51">
        <f t="shared" si="28"/>
        <v>3.360380963232529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2800</v>
      </c>
      <c r="AH17" s="58">
        <f t="shared" si="30"/>
        <v>127.26</v>
      </c>
      <c r="AI17" s="58">
        <f t="shared" si="30"/>
        <v>1344</v>
      </c>
      <c r="AJ17" s="58">
        <f t="shared" si="30"/>
        <v>223.42077777777777</v>
      </c>
      <c r="AK17" s="58">
        <f t="shared" si="30"/>
        <v>769.89718737878798</v>
      </c>
      <c r="AL17" s="58">
        <f t="shared" si="30"/>
        <v>-134.0048881755377</v>
      </c>
      <c r="AM17" s="59">
        <f t="shared" si="30"/>
        <v>0.1244394971976527</v>
      </c>
      <c r="AN17" s="59">
        <f t="shared" si="30"/>
        <v>-1.1714757334705785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45</v>
      </c>
      <c r="L18" s="67"/>
      <c r="M18" s="67"/>
      <c r="N18" s="68"/>
      <c r="O18" s="69"/>
      <c r="P18" s="64">
        <f t="shared" ref="P18:X18" si="31">SUM(P3:P16)</f>
        <v>24</v>
      </c>
      <c r="Q18" s="64">
        <f t="shared" si="31"/>
        <v>3</v>
      </c>
      <c r="R18" s="64">
        <f t="shared" si="31"/>
        <v>21</v>
      </c>
      <c r="S18" s="70">
        <f t="shared" si="31"/>
        <v>67540</v>
      </c>
      <c r="T18" s="64">
        <f t="shared" si="31"/>
        <v>-8460</v>
      </c>
      <c r="U18" s="64">
        <f t="shared" si="31"/>
        <v>59080</v>
      </c>
      <c r="V18" s="71">
        <f t="shared" si="31"/>
        <v>1</v>
      </c>
      <c r="W18" s="64">
        <f t="shared" si="31"/>
        <v>2781.54</v>
      </c>
      <c r="X18" s="64">
        <f t="shared" si="31"/>
        <v>28358.399999999994</v>
      </c>
      <c r="Y18" s="72">
        <f>IF(U18=0,0,X18/U18)</f>
        <v>0.47999999999999993</v>
      </c>
      <c r="Z18" s="64">
        <f>SUM(Z3:Z16)</f>
        <v>5101.96</v>
      </c>
      <c r="AA18" s="64">
        <f>IFERROR(P18*AA24/P24,0)</f>
        <v>21519.32</v>
      </c>
      <c r="AB18" s="64">
        <f>SUM(AB3:AB16)</f>
        <v>0</v>
      </c>
      <c r="AC18" s="64">
        <f>SUM(AC3:AC16)</f>
        <v>0</v>
      </c>
      <c r="AD18" s="73">
        <f>SUM(AD3:AD16)</f>
        <v>245.40000000000003</v>
      </c>
      <c r="AE18" s="74">
        <f>SUM(AE3:AE16)</f>
        <v>4176.4097400000001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45</v>
      </c>
      <c r="L24" s="119"/>
      <c r="M24" s="119"/>
      <c r="N24" s="119"/>
      <c r="O24" s="119"/>
      <c r="P24" s="120">
        <f>P18+P22</f>
        <v>24</v>
      </c>
      <c r="Q24" s="118">
        <f>Q18+Q22</f>
        <v>3</v>
      </c>
      <c r="R24" s="121">
        <f>R18-R22</f>
        <v>21</v>
      </c>
      <c r="S24" s="118">
        <f t="shared" ref="S24:X24" si="34">S18+S22</f>
        <v>67540</v>
      </c>
      <c r="T24" s="118">
        <f t="shared" si="34"/>
        <v>-8460</v>
      </c>
      <c r="U24" s="121">
        <f t="shared" si="34"/>
        <v>59080</v>
      </c>
      <c r="V24" s="122">
        <f t="shared" si="34"/>
        <v>1</v>
      </c>
      <c r="W24" s="118">
        <f t="shared" si="34"/>
        <v>2781.54</v>
      </c>
      <c r="X24" s="118">
        <f t="shared" si="34"/>
        <v>28358.399999999994</v>
      </c>
      <c r="Y24" s="123">
        <f>X24/U24</f>
        <v>0.47999999999999993</v>
      </c>
      <c r="Z24" s="118">
        <f>Z18+Z22</f>
        <v>5101.96</v>
      </c>
      <c r="AA24" s="124">
        <v>21519.32</v>
      </c>
      <c r="AB24" s="125"/>
      <c r="AC24" s="125">
        <f>SUM(AC3:AC20)</f>
        <v>0</v>
      </c>
      <c r="AD24" s="118">
        <f>AD18+AD22</f>
        <v>245.40000000000003</v>
      </c>
      <c r="AE24" s="126">
        <f>AE18+AE22</f>
        <v>4176.4097400000001</v>
      </c>
      <c r="AF24" s="127"/>
      <c r="AG24" s="128"/>
      <c r="AH24" s="129"/>
      <c r="AI24" s="129"/>
      <c r="AJ24" s="129"/>
      <c r="AK24" s="129">
        <f>AA25/P24</f>
        <v>767.34542749999991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18416.290259999998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3103.0297400000018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75" priority="18" operator="greaterThan">
      <formula>120</formula>
    </cfRule>
  </conditionalFormatting>
  <conditionalFormatting sqref="N23">
    <cfRule type="cellIs" dxfId="374" priority="17" operator="between">
      <formula>0.000001</formula>
      <formula>25</formula>
    </cfRule>
  </conditionalFormatting>
  <conditionalFormatting sqref="V1 V25:V1048576">
    <cfRule type="cellIs" dxfId="373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{A743AAC3-7081-4D66-862B-D1BA751F1D74}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{FAF7F464-9560-4444-B234-74F391174D8F}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{141E19A1-781A-45ED-B09A-5595B691C37D}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{D61FD8DA-A996-4391-977E-3CBC2D3A6E1B}</x14:id>
        </ext>
      </extLst>
    </cfRule>
  </conditionalFormatting>
  <conditionalFormatting sqref="P23">
    <cfRule type="cellIs" dxfId="372" priority="14" operator="greaterThan">
      <formula>120</formula>
    </cfRule>
  </conditionalFormatting>
  <conditionalFormatting sqref="Q23">
    <cfRule type="cellIs" dxfId="371" priority="13" operator="greaterThan">
      <formula>120</formula>
    </cfRule>
  </conditionalFormatting>
  <conditionalFormatting sqref="R23">
    <cfRule type="cellIs" dxfId="370" priority="12" operator="greaterThan">
      <formula>120</formula>
    </cfRule>
  </conditionalFormatting>
  <conditionalFormatting sqref="S23">
    <cfRule type="cellIs" dxfId="369" priority="11" operator="greaterThan">
      <formula>120</formula>
    </cfRule>
  </conditionalFormatting>
  <conditionalFormatting sqref="T23">
    <cfRule type="cellIs" dxfId="368" priority="10" operator="greaterThan">
      <formula>120</formula>
    </cfRule>
  </conditionalFormatting>
  <conditionalFormatting sqref="U23">
    <cfRule type="cellIs" dxfId="367" priority="9" operator="greaterThan">
      <formula>120</formula>
    </cfRule>
  </conditionalFormatting>
  <conditionalFormatting sqref="V23">
    <cfRule type="cellIs" dxfId="366" priority="8" operator="greaterThan">
      <formula>120</formula>
    </cfRule>
  </conditionalFormatting>
  <conditionalFormatting sqref="W23">
    <cfRule type="cellIs" dxfId="365" priority="7" operator="greaterThan">
      <formula>120</formula>
    </cfRule>
  </conditionalFormatting>
  <conditionalFormatting sqref="X23">
    <cfRule type="cellIs" dxfId="364" priority="6" operator="greaterThan">
      <formula>120</formula>
    </cfRule>
  </conditionalFormatting>
  <conditionalFormatting sqref="Z23">
    <cfRule type="cellIs" dxfId="36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{AB3C8361-0C11-409C-BF67-4FDDF46BFFA3}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{3A802A59-D092-4E03-B8F5-EA4412F0261B}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{0CFE65C2-DEFF-49FE-AFCF-1B59EFF8D7D3}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{54ECE705-42B2-43FE-9AC3-FA521D98335B}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{33DCA325-38BA-40B5-99E2-573206F2D9EC}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{A64A7F08-941C-4BAE-9025-3CC30E33A906}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{2AF0A16C-259B-4566-B3DF-D2702E555483}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{C4BBF502-37E3-4FD8-8620-9C6F4E7DF05C}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{71CA9FF4-467A-41D5-B19A-8D811762CDDD}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{D94B43C3-7067-4AEB-91C3-E3916EDD062F}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{444DB047-D693-42D1-B199-4DE6CA2473D5}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{831726CE-8D95-44FD-89D7-15F68208349F}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{8EA85297-3756-4086-BA63-92A54E3F599C}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{12C9AA48-8702-4493-B42E-243B703A992E}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{1A48AD0C-F189-4EDD-A0C0-614975110CB8}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{8A9FEC8A-3D58-43FB-A1C7-8FC2FB21BFA1}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43AAC3-7081-4D66-862B-D1BA751F1D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FAF7F464-9560-4444-B234-74F391174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41E19A1-781A-45ED-B09A-5595B691C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61FD8DA-A996-4391-977E-3CBC2D3A6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3C8361-0C11-409C-BF67-4FDDF46BFF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802A59-D092-4E03-B8F5-EA4412F02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CFE65C2-DEFF-49FE-AFCF-1B59EFF8D7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4ECE705-42B2-43FE-9AC3-FA521D983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3DCA325-38BA-40B5-99E2-573206F2D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64A7F08-941C-4BAE-9025-3CC30E33A9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2AF0A16C-259B-4566-B3DF-D2702E555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C4BBF502-37E3-4FD8-8620-9C6F4E7DF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1CA9FF4-467A-41D5-B19A-8D811762C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94B43C3-7067-4AEB-91C3-E3916EDD0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44DB047-D693-42D1-B199-4DE6CA247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831726CE-8D95-44FD-89D7-15F6820834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EA85297-3756-4086-BA63-92A54E3F59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2C9AA48-8702-4493-B42E-243B703A9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A48AD0C-F189-4EDD-A0C0-614975110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A9FEC8A-3D58-43FB-A1C7-8FC2FB21B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9C3C-6CDE-4230-B337-C33B9F36D389}">
  <dimension ref="A1:AZ30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A18" sqref="AA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4026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39279+346</f>
        <v>39625</v>
      </c>
      <c r="AE1" s="266">
        <f>U24/AD1</f>
        <v>2.5539432176656152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4027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335</v>
      </c>
      <c r="D3" s="33"/>
      <c r="E3" s="33"/>
      <c r="F3" s="33"/>
      <c r="G3" s="34"/>
      <c r="H3" s="35">
        <v>142.97999999999999</v>
      </c>
      <c r="I3" s="33">
        <f t="shared" ref="I3:I16" si="0">C3*H3</f>
        <v>47898.299999999996</v>
      </c>
      <c r="J3" s="36"/>
      <c r="K3" s="32">
        <v>4</v>
      </c>
      <c r="L3" s="36"/>
      <c r="M3" s="36"/>
      <c r="N3" s="37">
        <f>K3/$O$1</f>
        <v>0.5714285714285714</v>
      </c>
      <c r="O3" s="38">
        <f>R3/$O$1</f>
        <v>0.14285714285714285</v>
      </c>
      <c r="P3" s="39">
        <f>SUMIFS('Отчет 20-26.04'!H:H,'Отчет 20-26.04'!D:D,"Выручка",'Отчет 20-26.04'!E:E,B3)</f>
        <v>1</v>
      </c>
      <c r="Q3" s="39">
        <f>SUMIFS('Отчет 20-26.04'!H:H,'Отчет 20-26.04'!D:D,"Возврат выручки",'Отчет 20-26.04'!E:E,B3)</f>
        <v>0</v>
      </c>
      <c r="R3" s="40">
        <f t="shared" ref="R3:R7" si="1">P3-Q3</f>
        <v>1</v>
      </c>
      <c r="S3" s="41">
        <f>SUMIFS('Отчет 20-26.04'!P:P,'Отчет 20-26.04'!C:C,"Продажи",'Отчет 20-26.04'!E:E,B3)</f>
        <v>2820</v>
      </c>
      <c r="T3" s="42">
        <f>SUMIFS('Отчет 20-26.04'!P:P,'Отчет 20-26.04'!C:C,"Возвраты",'Отчет 20-26.04'!E:E,B3)</f>
        <v>0</v>
      </c>
      <c r="U3" s="40">
        <f t="shared" ref="U3:U7" si="2">S3+T3</f>
        <v>2820</v>
      </c>
      <c r="V3" s="43">
        <f t="shared" ref="V3:V14" si="3">U3/$U$24</f>
        <v>2.7865612648221343E-2</v>
      </c>
      <c r="W3" s="44">
        <f t="shared" ref="W3:W7" si="4">R3*H3</f>
        <v>142.97999999999999</v>
      </c>
      <c r="X3" s="42">
        <f>-SUMIFS('Отчет 20-26.04'!P:P,'Отчет 20-26.04'!C:C,"Вознаграждение Ozon",'Отчет 20-26.04'!E:E,B3)</f>
        <v>1353.6</v>
      </c>
      <c r="Y3" s="45">
        <f t="shared" ref="Y3:Y16" si="5">IF(U3=0,0,X3/U3)</f>
        <v>0.48</v>
      </c>
      <c r="Z3" s="42">
        <f>-SUMIFS('Отчет 20-26.04'!P:P,'Отчет 20-26.04'!C:C,"Услуги доставки",'Отчет 20-26.04'!E:E,B3)</f>
        <v>299.60000000000002</v>
      </c>
      <c r="AA3" s="32">
        <v>866.89047800000003</v>
      </c>
      <c r="AB3" s="42"/>
      <c r="AC3" s="42"/>
      <c r="AD3" s="46">
        <f>IFERROR(U3*1%/$AE$1,0)</f>
        <v>11.041749011857707</v>
      </c>
      <c r="AE3" s="47">
        <f t="shared" ref="AE3:AE7" si="6">U3-W3-X3-Z3-AA3-AB3-AC3-AD3</f>
        <v>145.8877729881423</v>
      </c>
      <c r="AF3" s="46"/>
      <c r="AG3" s="48">
        <f t="shared" ref="AG3:AG7" si="7">IF(R3=0,0,U3/R3)</f>
        <v>2820</v>
      </c>
      <c r="AH3" s="49">
        <f t="shared" ref="AH3:AH7" si="8">H3</f>
        <v>142.97999999999999</v>
      </c>
      <c r="AI3" s="49">
        <f t="shared" ref="AI3:AI7" si="9">IF(R3=0,0,X3/R3)</f>
        <v>1353.6</v>
      </c>
      <c r="AJ3" s="49">
        <f t="shared" ref="AJ3:AJ7" si="10">IF(P3=0,Z3/1,Z3/P3)</f>
        <v>299.60000000000002</v>
      </c>
      <c r="AK3" s="49">
        <f t="shared" ref="AK3:AK7" si="11">IF(P3=0,0,AA3/P3)</f>
        <v>866.89047800000003</v>
      </c>
      <c r="AL3" s="49">
        <f>_xlfn.IFS(R3=0,AE3,R3&lt;0,AE3/-R3,R3&gt;0,AE3/R3)</f>
        <v>145.8877729881423</v>
      </c>
      <c r="AM3" s="50">
        <f t="shared" ref="AM3:AM7" si="12">IF(AG3=0,0,AL3/AG3)</f>
        <v>5.1733252832674576E-2</v>
      </c>
      <c r="AN3" s="51">
        <f t="shared" ref="AN3:AN7" si="13">IF(AH3=0,0,AL3/AH3)</f>
        <v>1.0203369211647946</v>
      </c>
      <c r="AP3" s="53">
        <f t="shared" ref="AP3:AP7" si="14">AL3*C3</f>
        <v>48872.403951027671</v>
      </c>
    </row>
    <row r="4" spans="1:42">
      <c r="A4" s="30">
        <v>2676784638</v>
      </c>
      <c r="B4" s="31" t="s">
        <v>39</v>
      </c>
      <c r="C4" s="32">
        <v>322</v>
      </c>
      <c r="D4" s="33"/>
      <c r="E4" s="33"/>
      <c r="F4" s="33"/>
      <c r="G4" s="34"/>
      <c r="H4" s="35">
        <v>123.09</v>
      </c>
      <c r="I4" s="33">
        <f t="shared" si="0"/>
        <v>39634.980000000003</v>
      </c>
      <c r="J4" s="36"/>
      <c r="K4" s="32">
        <v>4</v>
      </c>
      <c r="L4" s="36"/>
      <c r="M4" s="36"/>
      <c r="N4" s="37">
        <f t="shared" ref="N4:N16" si="15">K4/$O$1</f>
        <v>0.5714285714285714</v>
      </c>
      <c r="O4" s="38">
        <f t="shared" ref="O4:O16" si="16">R4/$O$1</f>
        <v>0.14285714285714285</v>
      </c>
      <c r="P4" s="39">
        <f>SUMIFS('Отчет 20-26.04'!H:H,'Отчет 20-26.04'!D:D,"Выручка",'Отчет 20-26.04'!E:E,B4)</f>
        <v>1</v>
      </c>
      <c r="Q4" s="39">
        <f>SUMIFS('Отчет 20-26.04'!H:H,'Отчет 20-26.04'!D:D,"Возврат выручки",'Отчет 20-26.04'!E:E,B4)</f>
        <v>0</v>
      </c>
      <c r="R4" s="40">
        <f t="shared" si="1"/>
        <v>1</v>
      </c>
      <c r="S4" s="41">
        <f>SUMIFS('Отчет 20-26.04'!P:P,'Отчет 20-26.04'!C:C,"Продажи",'Отчет 20-26.04'!E:E,B4)</f>
        <v>2750</v>
      </c>
      <c r="T4" s="42">
        <f>SUMIFS('Отчет 20-26.04'!P:P,'Отчет 20-26.04'!C:C,"Возвраты",'Отчет 20-26.04'!E:E,B4)</f>
        <v>0</v>
      </c>
      <c r="U4" s="40">
        <f t="shared" si="2"/>
        <v>2750</v>
      </c>
      <c r="V4" s="43">
        <f t="shared" si="3"/>
        <v>2.717391304347826E-2</v>
      </c>
      <c r="W4" s="44">
        <f t="shared" si="4"/>
        <v>123.09</v>
      </c>
      <c r="X4" s="42">
        <f>-SUMIFS('Отчет 20-26.04'!P:P,'Отчет 20-26.04'!C:C,"Вознаграждение Ozon",'Отчет 20-26.04'!E:E,B4)</f>
        <v>1320</v>
      </c>
      <c r="Y4" s="45">
        <f t="shared" si="5"/>
        <v>0.48</v>
      </c>
      <c r="Z4" s="42">
        <f>-SUMIFS('Отчет 20-26.04'!P:P,'Отчет 20-26.04'!C:C,"Услуги доставки",'Отчет 20-26.04'!E:E,B4)</f>
        <v>1346</v>
      </c>
      <c r="AA4" s="32">
        <v>1503.16256</v>
      </c>
      <c r="AB4" s="42"/>
      <c r="AC4" s="42"/>
      <c r="AD4" s="46">
        <f t="shared" ref="AD4:AD16" si="17">IFERROR(U4*1%/$AE$1,0)</f>
        <v>10.767663043478262</v>
      </c>
      <c r="AE4" s="47">
        <f t="shared" si="6"/>
        <v>-1553.0202230434784</v>
      </c>
      <c r="AF4" s="46"/>
      <c r="AG4" s="48">
        <f t="shared" si="7"/>
        <v>2750</v>
      </c>
      <c r="AH4" s="49">
        <f t="shared" si="8"/>
        <v>123.09</v>
      </c>
      <c r="AI4" s="49">
        <f t="shared" si="9"/>
        <v>1320</v>
      </c>
      <c r="AJ4" s="49">
        <f t="shared" si="10"/>
        <v>1346</v>
      </c>
      <c r="AK4" s="49">
        <f t="shared" si="11"/>
        <v>1503.16256</v>
      </c>
      <c r="AL4" s="49">
        <f t="array" ref="AL4">_xlfn.IFS(R4=0,AE4,R4&lt;0,AE4/-R4,R4&gt;0,AE4/R4)</f>
        <v>-1553.0202230434784</v>
      </c>
      <c r="AM4" s="50">
        <f t="shared" si="12"/>
        <v>-0.56473462656126483</v>
      </c>
      <c r="AN4" s="51">
        <f t="shared" si="13"/>
        <v>-12.616948761422361</v>
      </c>
      <c r="AP4" s="53">
        <f t="shared" si="14"/>
        <v>-500072.51182000001</v>
      </c>
    </row>
    <row r="5" spans="1:42">
      <c r="A5" s="30">
        <v>2676784504</v>
      </c>
      <c r="B5" s="31" t="s">
        <v>40</v>
      </c>
      <c r="C5" s="32">
        <v>350</v>
      </c>
      <c r="D5" s="33"/>
      <c r="E5" s="33"/>
      <c r="F5" s="33"/>
      <c r="G5" s="34"/>
      <c r="H5" s="35">
        <v>123.09</v>
      </c>
      <c r="I5" s="54">
        <f t="shared" si="0"/>
        <v>43081.5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9">
        <f>SUMIFS('Отчет 20-26.04'!H:H,'Отчет 20-26.04'!D:D,"Выручка",'Отчет 20-26.04'!E:E,B5)</f>
        <v>1</v>
      </c>
      <c r="Q5" s="39">
        <f>SUMIFS('Отчет 20-26.04'!H:H,'Отчет 20-26.04'!D:D,"Возврат выручки",'Отчет 20-26.04'!E:E,B5)</f>
        <v>0</v>
      </c>
      <c r="R5" s="40">
        <f t="shared" si="1"/>
        <v>1</v>
      </c>
      <c r="S5" s="41">
        <f>SUMIFS('Отчет 20-26.04'!P:P,'Отчет 20-26.04'!C:C,"Продажи",'Отчет 20-26.04'!E:E,B5)</f>
        <v>2820</v>
      </c>
      <c r="T5" s="42">
        <f>SUMIFS('Отчет 20-26.04'!P:P,'Отчет 20-26.04'!C:C,"Возвраты",'Отчет 20-26.04'!E:E,B5)</f>
        <v>0</v>
      </c>
      <c r="U5" s="40">
        <f t="shared" si="2"/>
        <v>2820</v>
      </c>
      <c r="V5" s="43">
        <f t="shared" si="3"/>
        <v>2.7865612648221343E-2</v>
      </c>
      <c r="W5" s="44">
        <f t="shared" si="4"/>
        <v>123.09</v>
      </c>
      <c r="X5" s="42">
        <f>-SUMIFS('Отчет 20-26.04'!P:P,'Отчет 20-26.04'!C:C,"Вознаграждение Ozon",'Отчет 20-26.04'!E:E,B5)</f>
        <v>1353.6</v>
      </c>
      <c r="Y5" s="45">
        <f t="shared" si="5"/>
        <v>0.48</v>
      </c>
      <c r="Z5" s="42">
        <f>-SUMIFS('Отчет 20-26.04'!P:P,'Отчет 20-26.04'!C:C,"Услуги доставки",'Отчет 20-26.04'!E:E,B5)</f>
        <v>231</v>
      </c>
      <c r="AA5" s="32">
        <v>1967.6696039999999</v>
      </c>
      <c r="AB5" s="55"/>
      <c r="AC5" s="42"/>
      <c r="AD5" s="46">
        <f t="shared" si="17"/>
        <v>11.041749011857707</v>
      </c>
      <c r="AE5" s="47">
        <f t="shared" si="6"/>
        <v>-866.40135301185774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231</v>
      </c>
      <c r="AK5" s="49">
        <f t="shared" si="11"/>
        <v>1967.6696039999999</v>
      </c>
      <c r="AL5" s="49">
        <f t="array" ref="AL5">_xlfn.IFS(R5=0,AE5,R5&lt;0,AE5/-R5,R5&gt;0,AE5/R5)</f>
        <v>-866.40135301185774</v>
      </c>
      <c r="AM5" s="50">
        <f t="shared" si="12"/>
        <v>-0.30723452234463039</v>
      </c>
      <c r="AN5" s="51">
        <f t="shared" si="13"/>
        <v>-7.0387631246393507</v>
      </c>
      <c r="AP5" s="53">
        <f t="shared" si="14"/>
        <v>-303240.4735541502</v>
      </c>
    </row>
    <row r="6" spans="1:42">
      <c r="A6" s="30">
        <v>2676784514</v>
      </c>
      <c r="B6" s="31" t="s">
        <v>41</v>
      </c>
      <c r="C6" s="32">
        <v>630</v>
      </c>
      <c r="D6" s="33"/>
      <c r="E6" s="33"/>
      <c r="F6" s="33"/>
      <c r="G6" s="34"/>
      <c r="H6" s="35">
        <v>123.09</v>
      </c>
      <c r="I6" s="54">
        <f t="shared" si="0"/>
        <v>77546.7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</v>
      </c>
      <c r="P6" s="39">
        <f>SUMIFS('Отчет 20-26.04'!H:H,'Отчет 20-26.04'!D:D,"Выручка",'Отчет 20-26.04'!E:E,B6)</f>
        <v>0</v>
      </c>
      <c r="Q6" s="39">
        <f>SUMIFS('Отчет 20-26.04'!H:H,'Отчет 20-26.04'!D:D,"Возврат выручки",'Отчет 20-26.04'!E:E,B6)</f>
        <v>0</v>
      </c>
      <c r="R6" s="40">
        <f t="shared" si="1"/>
        <v>0</v>
      </c>
      <c r="S6" s="41">
        <f>SUMIFS('Отчет 20-26.04'!P:P,'Отчет 20-26.04'!C:C,"Продажи",'Отчет 20-26.04'!E:E,B6)</f>
        <v>0</v>
      </c>
      <c r="T6" s="42">
        <f>SUMIFS('Отчет 20-26.04'!P:P,'Отчет 20-26.04'!C:C,"Возвраты",'Отчет 20-26.04'!E:E,B6)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20-26.04'!P:P,'Отчет 20-26.04'!C:C,"Вознаграждение Ozon",'Отчет 20-26.04'!E:E,B6)</f>
        <v>0</v>
      </c>
      <c r="Y6" s="45">
        <f t="shared" si="5"/>
        <v>0</v>
      </c>
      <c r="Z6" s="42">
        <f>-SUMIFS('Отчет 20-26.04'!P:P,'Отчет 20-26.04'!C:C,"Услуги доставки",'Отчет 20-26.04'!E:E,B6)</f>
        <v>291</v>
      </c>
      <c r="AA6" s="32">
        <v>78.152669000000003</v>
      </c>
      <c r="AB6" s="55"/>
      <c r="AC6" s="42"/>
      <c r="AD6" s="46">
        <f t="shared" si="17"/>
        <v>0</v>
      </c>
      <c r="AE6" s="47">
        <f t="shared" si="6"/>
        <v>-369.152669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291</v>
      </c>
      <c r="AK6" s="49">
        <f t="shared" si="11"/>
        <v>0</v>
      </c>
      <c r="AL6" s="49">
        <f t="array" ref="AL6">_xlfn.IFS(R6=0,AE6,R6&lt;0,AE6/-R6,R6&gt;0,AE6/R6)</f>
        <v>-369.152669</v>
      </c>
      <c r="AM6" s="50">
        <f t="shared" si="12"/>
        <v>0</v>
      </c>
      <c r="AN6" s="51">
        <f t="shared" si="13"/>
        <v>-2.9990467869038913</v>
      </c>
      <c r="AP6" s="53">
        <f t="shared" si="14"/>
        <v>-232566.18147000001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4</v>
      </c>
      <c r="L7" s="36"/>
      <c r="M7" s="36"/>
      <c r="N7" s="37">
        <f t="shared" si="15"/>
        <v>0.5714285714285714</v>
      </c>
      <c r="O7" s="38">
        <f t="shared" si="16"/>
        <v>0.42857142857142855</v>
      </c>
      <c r="P7" s="39">
        <f>SUMIFS('Отчет 20-26.04'!H:H,'Отчет 20-26.04'!D:D,"Выручка",'Отчет 20-26.04'!E:E,B7)</f>
        <v>3</v>
      </c>
      <c r="Q7" s="39">
        <f>SUMIFS('Отчет 20-26.04'!H:H,'Отчет 20-26.04'!D:D,"Возврат выручки",'Отчет 20-26.04'!E:E,B7)</f>
        <v>0</v>
      </c>
      <c r="R7" s="40">
        <f t="shared" si="1"/>
        <v>3</v>
      </c>
      <c r="S7" s="41">
        <f>SUMIFS('Отчет 20-26.04'!P:P,'Отчет 20-26.04'!C:C,"Продажи",'Отчет 20-26.04'!E:E,B7)</f>
        <v>8460</v>
      </c>
      <c r="T7" s="42">
        <f>SUMIFS('Отчет 20-26.04'!P:P,'Отчет 20-26.04'!C:C,"Возвраты",'Отчет 20-26.04'!E:E,B7)</f>
        <v>0</v>
      </c>
      <c r="U7" s="40">
        <f t="shared" si="2"/>
        <v>8460</v>
      </c>
      <c r="V7" s="43">
        <f t="shared" si="3"/>
        <v>8.3596837944664035E-2</v>
      </c>
      <c r="W7" s="44">
        <f t="shared" si="4"/>
        <v>351.71999999999997</v>
      </c>
      <c r="X7" s="42">
        <f>-SUMIFS('Отчет 20-26.04'!P:P,'Отчет 20-26.04'!C:C,"Вознаграждение Ozon",'Отчет 20-26.04'!E:E,B7)</f>
        <v>4060.7999999999997</v>
      </c>
      <c r="Y7" s="45">
        <f t="shared" si="5"/>
        <v>0.48</v>
      </c>
      <c r="Z7" s="42">
        <f>-SUMIFS('Отчет 20-26.04'!P:P,'Отчет 20-26.04'!C:C,"Услуги доставки",'Отчет 20-26.04'!E:E,B7)</f>
        <v>1038</v>
      </c>
      <c r="AA7" s="32">
        <v>131.97414599999999</v>
      </c>
      <c r="AB7" s="55"/>
      <c r="AC7" s="42"/>
      <c r="AD7" s="46">
        <f t="shared" si="17"/>
        <v>33.125247035573125</v>
      </c>
      <c r="AE7" s="47">
        <f t="shared" si="6"/>
        <v>2844.380606964427</v>
      </c>
      <c r="AF7" s="46"/>
      <c r="AG7" s="48">
        <f t="shared" si="7"/>
        <v>2820</v>
      </c>
      <c r="AH7" s="49">
        <f t="shared" si="8"/>
        <v>117.24</v>
      </c>
      <c r="AI7" s="49">
        <f t="shared" si="9"/>
        <v>1353.6</v>
      </c>
      <c r="AJ7" s="49">
        <f t="shared" si="10"/>
        <v>346</v>
      </c>
      <c r="AK7" s="49">
        <f t="shared" si="11"/>
        <v>43.991381999999994</v>
      </c>
      <c r="AL7" s="49">
        <f t="array" ref="AL7">_xlfn.IFS(R7=0,AE7,R7&lt;0,AE7/-R7,R7&gt;0,AE7/R7)</f>
        <v>948.12686898814229</v>
      </c>
      <c r="AM7" s="50">
        <f t="shared" si="12"/>
        <v>0.33621520176884478</v>
      </c>
      <c r="AN7" s="51">
        <f t="shared" si="13"/>
        <v>8.0870596126590097</v>
      </c>
      <c r="AP7" s="53">
        <f t="shared" si="14"/>
        <v>531899.17350234778</v>
      </c>
    </row>
    <row r="8" spans="1:42">
      <c r="A8" s="30">
        <v>2676783005</v>
      </c>
      <c r="B8" s="31" t="s">
        <v>43</v>
      </c>
      <c r="C8" s="32">
        <v>157</v>
      </c>
      <c r="D8" s="33"/>
      <c r="E8" s="33"/>
      <c r="F8" s="33"/>
      <c r="G8" s="34"/>
      <c r="H8" s="35">
        <v>169.89</v>
      </c>
      <c r="I8" s="54">
        <f t="shared" si="0"/>
        <v>26672.73</v>
      </c>
      <c r="J8" s="36"/>
      <c r="K8" s="32">
        <v>14</v>
      </c>
      <c r="L8" s="36"/>
      <c r="M8" s="36"/>
      <c r="N8" s="37">
        <f t="shared" si="15"/>
        <v>2</v>
      </c>
      <c r="O8" s="38">
        <f t="shared" si="16"/>
        <v>1.7142857142857142</v>
      </c>
      <c r="P8" s="39">
        <f>SUMIFS('Отчет 20-26.04'!H:H,'Отчет 20-26.04'!D:D,"Выручка",'Отчет 20-26.04'!E:E,B8)</f>
        <v>12</v>
      </c>
      <c r="Q8" s="39">
        <f>SUMIFS('Отчет 20-26.04'!H:H,'Отчет 20-26.04'!D:D,"Возврат выручки",'Отчет 20-26.04'!E:E,B8)</f>
        <v>0</v>
      </c>
      <c r="R8" s="40">
        <f>P8-Q8</f>
        <v>12</v>
      </c>
      <c r="S8" s="41">
        <f>SUMIFS('Отчет 20-26.04'!P:P,'Отчет 20-26.04'!C:C,"Продажи",'Отчет 20-26.04'!E:E,B8)</f>
        <v>34319.999999999993</v>
      </c>
      <c r="T8" s="42">
        <f>SUMIFS('Отчет 20-26.04'!P:P,'Отчет 20-26.04'!C:C,"Возвраты",'Отчет 20-26.04'!E:E,B8)</f>
        <v>0</v>
      </c>
      <c r="U8" s="40">
        <f>S8+T8</f>
        <v>34319.999999999993</v>
      </c>
      <c r="V8" s="43">
        <f t="shared" si="3"/>
        <v>0.33913043478260863</v>
      </c>
      <c r="W8" s="44">
        <f>R8*H8</f>
        <v>2038.6799999999998</v>
      </c>
      <c r="X8" s="42">
        <f>-SUMIFS('Отчет 20-26.04'!P:P,'Отчет 20-26.04'!C:C,"Вознаграждение Ozon",'Отчет 20-26.04'!E:E,B8)</f>
        <v>16473.600000000002</v>
      </c>
      <c r="Y8" s="45">
        <f t="shared" si="5"/>
        <v>0.48000000000000015</v>
      </c>
      <c r="Z8" s="42">
        <f>-SUMIFS('Отчет 20-26.04'!P:P,'Отчет 20-26.04'!C:C,"Услуги доставки",'Отчет 20-26.04'!E:E,B8)</f>
        <v>2994.2</v>
      </c>
      <c r="AA8" s="32">
        <v>3604.900983</v>
      </c>
      <c r="AB8" s="55"/>
      <c r="AC8" s="42"/>
      <c r="AD8" s="46">
        <f t="shared" si="17"/>
        <v>134.38043478260866</v>
      </c>
      <c r="AE8" s="47">
        <f>U8-W8-X8-Z8-AA8-AB8-AC8-AD8</f>
        <v>9074.2385822173819</v>
      </c>
      <c r="AF8" s="46"/>
      <c r="AG8" s="48">
        <f>IF(R8=0,0,U8/R8)</f>
        <v>2859.9999999999995</v>
      </c>
      <c r="AH8" s="49">
        <f>H8</f>
        <v>169.89</v>
      </c>
      <c r="AI8" s="49">
        <f>IF(R8=0,0,X8/R8)</f>
        <v>1372.8000000000002</v>
      </c>
      <c r="AJ8" s="49">
        <f>IF(P8=0,Z8/1,Z8/P8)</f>
        <v>249.51666666666665</v>
      </c>
      <c r="AK8" s="49">
        <f>IF(P8=0,0,AA8/P8)</f>
        <v>300.40841525000002</v>
      </c>
      <c r="AL8" s="49">
        <f t="array" ref="AL8">_xlfn.IFS(R8=0,AE8,R8&lt;0,AE8/-R8,R8&gt;0,AE8/R8)</f>
        <v>756.18654851811516</v>
      </c>
      <c r="AM8" s="50">
        <f>IF(AG8=0,0,AL8/AG8)</f>
        <v>0.26440089109025011</v>
      </c>
      <c r="AN8" s="51">
        <f>IF(AH8=0,0,AL8/AH8)</f>
        <v>4.4510362500330523</v>
      </c>
      <c r="AP8" s="53">
        <f>AL8*C8</f>
        <v>118721.28811734408</v>
      </c>
    </row>
    <row r="9" spans="1:42">
      <c r="A9" s="30">
        <v>3405092860</v>
      </c>
      <c r="B9" s="31" t="s">
        <v>55</v>
      </c>
      <c r="C9" s="32">
        <v>366</v>
      </c>
      <c r="D9" s="33"/>
      <c r="E9" s="33"/>
      <c r="F9" s="33"/>
      <c r="G9" s="34"/>
      <c r="H9" s="35">
        <v>123</v>
      </c>
      <c r="I9" s="54">
        <f t="shared" si="0"/>
        <v>45018</v>
      </c>
      <c r="J9" s="36"/>
      <c r="K9" s="32"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9">
        <f>SUMIFS('Отчет 20-26.04'!H:H,'Отчет 20-26.04'!D:D,"Выручка",'Отчет 20-26.04'!E:E,B9)</f>
        <v>1</v>
      </c>
      <c r="Q9" s="39">
        <f>SUMIFS('Отчет 20-26.04'!H:H,'Отчет 20-26.04'!D:D,"Возврат выручки",'Отчет 20-26.04'!E:E,B9)</f>
        <v>0</v>
      </c>
      <c r="R9" s="40">
        <f t="shared" ref="R9:R16" si="18">P9-Q9</f>
        <v>1</v>
      </c>
      <c r="S9" s="41">
        <f>SUMIFS('Отчет 20-26.04'!P:P,'Отчет 20-26.04'!C:C,"Продажи",'Отчет 20-26.04'!E:E,B9)</f>
        <v>2820</v>
      </c>
      <c r="T9" s="42">
        <f>SUMIFS('Отчет 20-26.04'!P:P,'Отчет 20-26.04'!C:C,"Возвраты",'Отчет 20-26.04'!E:E,B9)</f>
        <v>0</v>
      </c>
      <c r="U9" s="40">
        <f t="shared" ref="U9:U16" si="19">S9+T9</f>
        <v>2820</v>
      </c>
      <c r="V9" s="43">
        <f t="shared" si="3"/>
        <v>2.7865612648221343E-2</v>
      </c>
      <c r="W9" s="44">
        <f t="shared" ref="W9:W16" si="20">R9*H9</f>
        <v>123</v>
      </c>
      <c r="X9" s="42">
        <f>-SUMIFS('Отчет 20-26.04'!P:P,'Отчет 20-26.04'!C:C,"Вознаграждение Ozon",'Отчет 20-26.04'!E:E,B9)</f>
        <v>1353.6</v>
      </c>
      <c r="Y9" s="45">
        <f t="shared" si="5"/>
        <v>0.48</v>
      </c>
      <c r="Z9" s="42">
        <f>-SUMIFS('Отчет 20-26.04'!P:P,'Отчет 20-26.04'!C:C,"Услуги доставки",'Отчет 20-26.04'!E:E,B9)</f>
        <v>71</v>
      </c>
      <c r="AA9" s="32">
        <v>881.27640599999995</v>
      </c>
      <c r="AB9" s="55"/>
      <c r="AC9" s="42"/>
      <c r="AD9" s="46">
        <f t="shared" si="17"/>
        <v>11.041749011857707</v>
      </c>
      <c r="AE9" s="47">
        <f t="shared" ref="AE9:AE16" si="21">U9-W9-X9-Z9-AA9-AB9-AC9-AD9</f>
        <v>380.08184498814245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71</v>
      </c>
      <c r="AK9" s="49">
        <f t="shared" ref="AK9:AK16" si="26">IF(P9=0,0,AA9/P9)</f>
        <v>881.27640599999995</v>
      </c>
      <c r="AL9" s="49">
        <f t="array" ref="AL9">_xlfn.IFS(R9=0,AE9,R9&lt;0,AE9/-R9,R9&gt;0,AE9/R9)</f>
        <v>380.08184498814245</v>
      </c>
      <c r="AM9" s="50">
        <f t="shared" ref="AM9:AM16" si="27">IF(AG9=0,0,AL9/AG9)</f>
        <v>0.13478079609508598</v>
      </c>
      <c r="AN9" s="51">
        <f t="shared" ref="AN9:AN16" si="28">IF(AH9=0,0,AL9/AH9)</f>
        <v>3.0900963007166053</v>
      </c>
      <c r="AP9" s="53">
        <f t="shared" ref="AP9:AP16" si="29">AL9*C9</f>
        <v>139109.95526566013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0.14285714285714285</v>
      </c>
      <c r="P10" s="39">
        <f>SUMIFS('Отчет 20-26.04'!H:H,'Отчет 20-26.04'!D:D,"Выручка",'Отчет 20-26.04'!E:E,B10)</f>
        <v>1</v>
      </c>
      <c r="Q10" s="39">
        <f>SUMIFS('Отчет 20-26.04'!H:H,'Отчет 20-26.04'!D:D,"Возврат выручки",'Отчет 20-26.04'!E:E,B10)</f>
        <v>0</v>
      </c>
      <c r="R10" s="40">
        <f t="shared" si="18"/>
        <v>1</v>
      </c>
      <c r="S10" s="41">
        <f>SUMIFS('Отчет 20-26.04'!P:P,'Отчет 20-26.04'!C:C,"Продажи",'Отчет 20-26.04'!E:E,B10)</f>
        <v>2500</v>
      </c>
      <c r="T10" s="42">
        <f>SUMIFS('Отчет 20-26.04'!P:P,'Отчет 20-26.04'!C:C,"Возвраты",'Отчет 20-26.04'!E:E,B10)</f>
        <v>0</v>
      </c>
      <c r="U10" s="40">
        <f t="shared" si="19"/>
        <v>2500</v>
      </c>
      <c r="V10" s="43">
        <f t="shared" si="3"/>
        <v>2.4703557312252964E-2</v>
      </c>
      <c r="W10" s="44">
        <f t="shared" si="20"/>
        <v>123</v>
      </c>
      <c r="X10" s="42">
        <f>-SUMIFS('Отчет 20-26.04'!P:P,'Отчет 20-26.04'!C:C,"Вознаграждение Ozon",'Отчет 20-26.04'!E:E,B10)</f>
        <v>1075</v>
      </c>
      <c r="Y10" s="45">
        <f t="shared" si="5"/>
        <v>0.43</v>
      </c>
      <c r="Z10" s="42">
        <f>-SUMIFS('Отчет 20-26.04'!P:P,'Отчет 20-26.04'!C:C,"Услуги доставки",'Отчет 20-26.04'!E:E,B10)</f>
        <v>275.72000000000003</v>
      </c>
      <c r="AA10" s="32">
        <v>0</v>
      </c>
      <c r="AB10" s="55"/>
      <c r="AC10" s="42"/>
      <c r="AD10" s="46">
        <f t="shared" si="17"/>
        <v>9.7887845849802364</v>
      </c>
      <c r="AE10" s="47">
        <f t="shared" si="21"/>
        <v>1016.4912154150197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1075</v>
      </c>
      <c r="AJ10" s="49">
        <f t="shared" si="25"/>
        <v>275.72000000000003</v>
      </c>
      <c r="AK10" s="49">
        <f t="shared" si="26"/>
        <v>0</v>
      </c>
      <c r="AL10" s="49">
        <f t="array" ref="AL10">_xlfn.IFS(R10=0,AE10,R10&lt;0,AE10/-R10,R10&gt;0,AE10/R10)</f>
        <v>1016.4912154150197</v>
      </c>
      <c r="AM10" s="50">
        <f t="shared" si="27"/>
        <v>0.40659648616600791</v>
      </c>
      <c r="AN10" s="51">
        <f t="shared" si="28"/>
        <v>8.2641562228863386</v>
      </c>
      <c r="AP10" s="53">
        <f t="shared" si="29"/>
        <v>360854.381472332</v>
      </c>
    </row>
    <row r="11" spans="1:42">
      <c r="A11" s="30">
        <v>3064346962</v>
      </c>
      <c r="B11" s="31" t="s">
        <v>52</v>
      </c>
      <c r="C11" s="32">
        <v>599</v>
      </c>
      <c r="D11" s="33"/>
      <c r="E11" s="33"/>
      <c r="F11" s="33"/>
      <c r="G11" s="34"/>
      <c r="H11" s="35">
        <v>123</v>
      </c>
      <c r="I11" s="54">
        <f t="shared" si="0"/>
        <v>73677</v>
      </c>
      <c r="J11" s="36"/>
      <c r="K11" s="32">
        <v>3</v>
      </c>
      <c r="L11" s="36"/>
      <c r="M11" s="36"/>
      <c r="N11" s="37">
        <f t="shared" si="15"/>
        <v>0.42857142857142855</v>
      </c>
      <c r="O11" s="38">
        <f t="shared" si="16"/>
        <v>0.14285714285714285</v>
      </c>
      <c r="P11" s="39">
        <f>SUMIFS('Отчет 20-26.04'!H:H,'Отчет 20-26.04'!D:D,"Выручка",'Отчет 20-26.04'!E:E,B11)</f>
        <v>1</v>
      </c>
      <c r="Q11" s="39">
        <f>SUMIFS('Отчет 20-26.04'!H:H,'Отчет 20-26.04'!D:D,"Возврат выручки",'Отчет 20-26.04'!E:E,B11)</f>
        <v>0</v>
      </c>
      <c r="R11" s="40">
        <f t="shared" si="18"/>
        <v>1</v>
      </c>
      <c r="S11" s="41">
        <f>SUMIFS('Отчет 20-26.04'!P:P,'Отчет 20-26.04'!C:C,"Продажи",'Отчет 20-26.04'!E:E,B11)</f>
        <v>2600</v>
      </c>
      <c r="T11" s="42">
        <f>SUMIFS('Отчет 20-26.04'!P:P,'Отчет 20-26.04'!C:C,"Возвраты",'Отчет 20-26.04'!E:E,B11)</f>
        <v>0</v>
      </c>
      <c r="U11" s="40">
        <f t="shared" si="19"/>
        <v>2600</v>
      </c>
      <c r="V11" s="43">
        <f t="shared" si="3"/>
        <v>2.5691699604743084E-2</v>
      </c>
      <c r="W11" s="44">
        <f t="shared" si="20"/>
        <v>123</v>
      </c>
      <c r="X11" s="42">
        <f>-SUMIFS('Отчет 20-26.04'!P:P,'Отчет 20-26.04'!C:C,"Вознаграждение Ozon",'Отчет 20-26.04'!E:E,B11)</f>
        <v>1248</v>
      </c>
      <c r="Y11" s="45">
        <f t="shared" si="5"/>
        <v>0.48</v>
      </c>
      <c r="Z11" s="42">
        <f>-SUMIFS('Отчет 20-26.04'!P:P,'Отчет 20-26.04'!C:C,"Услуги доставки",'Отчет 20-26.04'!E:E,B11)</f>
        <v>1000.88</v>
      </c>
      <c r="AA11" s="32">
        <v>654.30763100000001</v>
      </c>
      <c r="AB11" s="55"/>
      <c r="AC11" s="42"/>
      <c r="AD11" s="46">
        <f t="shared" si="17"/>
        <v>10.180335968379447</v>
      </c>
      <c r="AE11" s="47">
        <f t="shared" si="21"/>
        <v>-436.36796696837945</v>
      </c>
      <c r="AF11" s="46"/>
      <c r="AG11" s="48">
        <f t="shared" si="22"/>
        <v>2600</v>
      </c>
      <c r="AH11" s="49">
        <f t="shared" si="23"/>
        <v>123</v>
      </c>
      <c r="AI11" s="49">
        <f t="shared" si="24"/>
        <v>1248</v>
      </c>
      <c r="AJ11" s="49">
        <f t="shared" si="25"/>
        <v>1000.88</v>
      </c>
      <c r="AK11" s="49">
        <f t="shared" si="26"/>
        <v>654.30763100000001</v>
      </c>
      <c r="AL11" s="49">
        <f t="array" ref="AL11">_xlfn.IFS(R11=0,AE11,R11&lt;0,AE11/-R11,R11&gt;0,AE11/R11)</f>
        <v>-436.36796696837945</v>
      </c>
      <c r="AM11" s="50">
        <f t="shared" si="27"/>
        <v>-0.16783383344937672</v>
      </c>
      <c r="AN11" s="51">
        <f t="shared" si="28"/>
        <v>-3.5477070485234101</v>
      </c>
      <c r="AP11" s="53">
        <f t="shared" si="29"/>
        <v>-261384.4122140593</v>
      </c>
    </row>
    <row r="12" spans="1:42">
      <c r="A12" s="30">
        <v>3405092873</v>
      </c>
      <c r="B12" s="171" t="s">
        <v>57</v>
      </c>
      <c r="C12" s="32">
        <v>283</v>
      </c>
      <c r="D12" s="33"/>
      <c r="E12" s="33"/>
      <c r="F12" s="33"/>
      <c r="G12" s="34"/>
      <c r="H12" s="35">
        <v>117</v>
      </c>
      <c r="I12" s="54">
        <f t="shared" si="0"/>
        <v>33111</v>
      </c>
      <c r="J12" s="36"/>
      <c r="K12" s="32">
        <v>9</v>
      </c>
      <c r="L12" s="36"/>
      <c r="M12" s="36"/>
      <c r="N12" s="37">
        <f t="shared" si="15"/>
        <v>1.2857142857142858</v>
      </c>
      <c r="O12" s="38">
        <f t="shared" si="16"/>
        <v>0.7142857142857143</v>
      </c>
      <c r="P12" s="39">
        <f>SUMIFS('Отчет 20-26.04'!H:H,'Отчет 20-26.04'!D:D,"Выручка",'Отчет 20-26.04'!E:E,B12)</f>
        <v>5</v>
      </c>
      <c r="Q12" s="39">
        <f>SUMIFS('Отчет 20-26.04'!H:H,'Отчет 20-26.04'!D:D,"Возврат выручки",'Отчет 20-26.04'!E:E,B12)</f>
        <v>0</v>
      </c>
      <c r="R12" s="40">
        <f t="shared" si="18"/>
        <v>5</v>
      </c>
      <c r="S12" s="41">
        <f>SUMIFS('Отчет 20-26.04'!P:P,'Отчет 20-26.04'!C:C,"Продажи",'Отчет 20-26.04'!E:E,B12)</f>
        <v>14100</v>
      </c>
      <c r="T12" s="42">
        <f>SUMIFS('Отчет 20-26.04'!P:P,'Отчет 20-26.04'!C:C,"Возвраты",'Отчет 20-26.04'!E:E,B12)</f>
        <v>0</v>
      </c>
      <c r="U12" s="40">
        <f t="shared" si="19"/>
        <v>14100</v>
      </c>
      <c r="V12" s="43">
        <f t="shared" si="3"/>
        <v>0.13932806324110672</v>
      </c>
      <c r="W12" s="44">
        <f t="shared" si="20"/>
        <v>585</v>
      </c>
      <c r="X12" s="42">
        <f>-SUMIFS('Отчет 20-26.04'!P:P,'Отчет 20-26.04'!C:C,"Вознаграждение Ozon",'Отчет 20-26.04'!E:E,B12)</f>
        <v>6768</v>
      </c>
      <c r="Y12" s="45">
        <f t="shared" si="5"/>
        <v>0.48</v>
      </c>
      <c r="Z12" s="42">
        <f>-SUMIFS('Отчет 20-26.04'!P:P,'Отчет 20-26.04'!C:C,"Услуги доставки",'Отчет 20-26.04'!E:E,B12)</f>
        <v>1096</v>
      </c>
      <c r="AA12" s="32">
        <v>3249.4175639999999</v>
      </c>
      <c r="AB12" s="55"/>
      <c r="AC12" s="42"/>
      <c r="AD12" s="46">
        <f t="shared" si="17"/>
        <v>55.208745059288539</v>
      </c>
      <c r="AE12" s="47">
        <f t="shared" si="21"/>
        <v>2346.3736909407116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219.2</v>
      </c>
      <c r="AK12" s="49">
        <f t="shared" si="26"/>
        <v>649.88351279999995</v>
      </c>
      <c r="AL12" s="49">
        <f t="array" ref="AL12">_xlfn.IFS(R12=0,AE12,R12&lt;0,AE12/-R12,R12&gt;0,AE12/R12)</f>
        <v>469.27473818814235</v>
      </c>
      <c r="AM12" s="50">
        <f t="shared" si="27"/>
        <v>0.16640948162700084</v>
      </c>
      <c r="AN12" s="51">
        <f t="shared" si="28"/>
        <v>4.0108951981892504</v>
      </c>
      <c r="AP12" s="53">
        <f t="shared" si="29"/>
        <v>132804.75090724428</v>
      </c>
    </row>
    <row r="13" spans="1:42">
      <c r="A13" s="30">
        <v>3405092993</v>
      </c>
      <c r="B13" s="31" t="s">
        <v>58</v>
      </c>
      <c r="C13" s="32">
        <v>294</v>
      </c>
      <c r="D13" s="33"/>
      <c r="E13" s="33"/>
      <c r="F13" s="33"/>
      <c r="G13" s="34"/>
      <c r="H13" s="35">
        <v>123</v>
      </c>
      <c r="I13" s="54">
        <f t="shared" si="0"/>
        <v>36162</v>
      </c>
      <c r="J13" s="36"/>
      <c r="K13" s="32">
        <v>11</v>
      </c>
      <c r="L13" s="36"/>
      <c r="M13" s="36"/>
      <c r="N13" s="37">
        <f t="shared" si="15"/>
        <v>1.5714285714285714</v>
      </c>
      <c r="O13" s="38">
        <f t="shared" si="16"/>
        <v>0.42857142857142855</v>
      </c>
      <c r="P13" s="39">
        <f>SUMIFS('Отчет 20-26.04'!H:H,'Отчет 20-26.04'!D:D,"Выручка",'Отчет 20-26.04'!E:E,B13)</f>
        <v>3</v>
      </c>
      <c r="Q13" s="39">
        <f>SUMIFS('Отчет 20-26.04'!H:H,'Отчет 20-26.04'!D:D,"Возврат выручки",'Отчет 20-26.04'!E:E,B13)</f>
        <v>0</v>
      </c>
      <c r="R13" s="40">
        <f t="shared" si="18"/>
        <v>3</v>
      </c>
      <c r="S13" s="41">
        <f>SUMIFS('Отчет 20-26.04'!P:P,'Отчет 20-26.04'!C:C,"Продажи",'Отчет 20-26.04'!E:E,B13)</f>
        <v>8460</v>
      </c>
      <c r="T13" s="42">
        <f>SUMIFS('Отчет 20-26.04'!P:P,'Отчет 20-26.04'!C:C,"Возвраты",'Отчет 20-26.04'!E:E,B13)</f>
        <v>0</v>
      </c>
      <c r="U13" s="40">
        <f t="shared" si="19"/>
        <v>8460</v>
      </c>
      <c r="V13" s="43">
        <f t="shared" si="3"/>
        <v>8.3596837944664035E-2</v>
      </c>
      <c r="W13" s="44">
        <f t="shared" si="20"/>
        <v>369</v>
      </c>
      <c r="X13" s="42">
        <f>-SUMIFS('Отчет 20-26.04'!P:P,'Отчет 20-26.04'!C:C,"Вознаграждение Ozon",'Отчет 20-26.04'!E:E,B13)</f>
        <v>4060.7999999999997</v>
      </c>
      <c r="Y13" s="45">
        <f t="shared" si="5"/>
        <v>0.48</v>
      </c>
      <c r="Z13" s="42">
        <f>-SUMIFS('Отчет 20-26.04'!P:P,'Отчет 20-26.04'!C:C,"Услуги доставки",'Отчет 20-26.04'!E:E,B13)</f>
        <v>1236.2</v>
      </c>
      <c r="AA13" s="32">
        <v>2501.094568</v>
      </c>
      <c r="AB13" s="55"/>
      <c r="AC13" s="42"/>
      <c r="AD13" s="46">
        <f t="shared" si="17"/>
        <v>33.125247035573125</v>
      </c>
      <c r="AE13" s="47">
        <f t="shared" si="21"/>
        <v>259.78018496442689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412.06666666666666</v>
      </c>
      <c r="AK13" s="49">
        <f t="shared" si="26"/>
        <v>833.69818933333329</v>
      </c>
      <c r="AL13" s="49">
        <f t="array" ref="AL13">_xlfn.IFS(R13=0,AE13,R13&lt;0,AE13/-R13,R13&gt;0,AE13/R13)</f>
        <v>86.593394988142293</v>
      </c>
      <c r="AM13" s="50">
        <f t="shared" si="27"/>
        <v>3.0706877655369606E-2</v>
      </c>
      <c r="AN13" s="51">
        <f t="shared" si="28"/>
        <v>0.70401134136701049</v>
      </c>
      <c r="AP13" s="53">
        <f t="shared" si="29"/>
        <v>25458.458126513833</v>
      </c>
    </row>
    <row r="14" spans="1:42">
      <c r="A14" s="30">
        <v>3405092868</v>
      </c>
      <c r="B14" s="31" t="s">
        <v>59</v>
      </c>
      <c r="C14" s="32">
        <v>328</v>
      </c>
      <c r="H14" s="35">
        <v>123</v>
      </c>
      <c r="I14" s="54">
        <f t="shared" si="0"/>
        <v>40344</v>
      </c>
      <c r="K14" s="32">
        <v>4</v>
      </c>
      <c r="N14" s="37">
        <f t="shared" si="15"/>
        <v>0.5714285714285714</v>
      </c>
      <c r="O14" s="38">
        <f t="shared" si="16"/>
        <v>0</v>
      </c>
      <c r="P14" s="39">
        <f>SUMIFS('Отчет 20-26.04'!H:H,'Отчет 20-26.04'!D:D,"Выручка",'Отчет 20-26.04'!E:E,B14)</f>
        <v>1</v>
      </c>
      <c r="Q14" s="39">
        <f>SUMIFS('Отчет 20-26.04'!H:H,'Отчет 20-26.04'!D:D,"Возврат выручки",'Отчет 20-26.04'!E:E,B14)</f>
        <v>1</v>
      </c>
      <c r="R14" s="40">
        <f t="shared" si="18"/>
        <v>0</v>
      </c>
      <c r="S14" s="41">
        <f>SUMIFS('Отчет 20-26.04'!P:P,'Отчет 20-26.04'!C:C,"Продажи",'Отчет 20-26.04'!E:E,B14)</f>
        <v>2500</v>
      </c>
      <c r="T14" s="42">
        <f>SUMIFS('Отчет 20-26.04'!P:P,'Отчет 20-26.04'!C:C,"Возвраты",'Отчет 20-26.04'!E:E,B14)</f>
        <v>-2500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20-26.04'!P:P,'Отчет 20-26.04'!C:C,"Вознаграждение Ozon",'Отчет 20-26.04'!E:E,B14)</f>
        <v>0</v>
      </c>
      <c r="Y14" s="45">
        <f t="shared" si="5"/>
        <v>0</v>
      </c>
      <c r="Z14" s="42">
        <f>-SUMIFS('Отчет 20-26.04'!P:P,'Отчет 20-26.04'!C:C,"Услуги доставки",'Отчет 20-26.04'!E:E,B14)</f>
        <v>148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-148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148</v>
      </c>
      <c r="AK14" s="49">
        <f t="shared" si="26"/>
        <v>0</v>
      </c>
      <c r="AL14" s="49">
        <f t="array" ref="AL14">_xlfn.IFS(R14=0,AE14,R14&lt;0,AE14/-R14,R14&gt;0,AE14/R14)</f>
        <v>-148</v>
      </c>
      <c r="AM14" s="50">
        <f t="shared" si="27"/>
        <v>0</v>
      </c>
      <c r="AN14" s="51">
        <f t="shared" si="28"/>
        <v>-1.2032520325203253</v>
      </c>
      <c r="AP14" s="53">
        <f t="shared" si="29"/>
        <v>-48544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20-26.04'!H:H,'Отчет 20-26.04'!D:D,"Выручка",'Отчет 20-26.04'!E:E,B15)</f>
        <v>0</v>
      </c>
      <c r="Q15" s="39">
        <f>SUMIFS('Отчет 20-26.04'!H:H,'Отчет 20-26.04'!D:D,"Возврат выручки",'Отчет 20-26.04'!E:E,B15)</f>
        <v>0</v>
      </c>
      <c r="R15" s="40">
        <f t="shared" si="18"/>
        <v>0</v>
      </c>
      <c r="S15" s="41">
        <f>SUMIFS('Отчет 20-26.04'!P:P,'Отчет 20-26.04'!C:C,"Продажи",'Отчет 20-26.04'!E:E,B15)</f>
        <v>0</v>
      </c>
      <c r="T15" s="42">
        <f>SUMIFS('Отчет 20-26.04'!P:P,'Отчет 20-26.04'!C:C,"Возвраты",'Отчет 20-26.04'!E:E,B15)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20-26.04'!P:P,'Отчет 20-26.04'!C:C,"Вознаграждение Ozon",'Отчет 20-26.04'!E:E,B15)</f>
        <v>0</v>
      </c>
      <c r="Y15" s="45">
        <f t="shared" si="5"/>
        <v>0</v>
      </c>
      <c r="Z15" s="42">
        <f>-SUMIFS('Отчет 20-26.04'!P:P,'Отчет 20-26.04'!C:C,"Услуги доставки",'Отчет 20-26.04'!E:E,B15)</f>
        <v>142</v>
      </c>
      <c r="AA15" s="32">
        <v>857.75776299999995</v>
      </c>
      <c r="AB15" s="55"/>
      <c r="AC15" s="42"/>
      <c r="AD15" s="46">
        <f t="shared" si="17"/>
        <v>0</v>
      </c>
      <c r="AE15" s="47">
        <f t="shared" si="21"/>
        <v>-999.75776299999995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142</v>
      </c>
      <c r="AK15" s="49">
        <f t="shared" si="26"/>
        <v>0</v>
      </c>
      <c r="AL15" s="49">
        <f t="array" ref="AL15">_xlfn.IFS(R15=0,AE15,R15&lt;0,AE15/-R15,R15&gt;0,AE15/R15)</f>
        <v>-999.75776299999995</v>
      </c>
      <c r="AM15" s="50">
        <f t="shared" si="27"/>
        <v>0</v>
      </c>
      <c r="AN15" s="51">
        <f t="shared" si="28"/>
        <v>-8.1281118943089421</v>
      </c>
      <c r="AP15" s="53">
        <f t="shared" si="29"/>
        <v>-532870.88767899992</v>
      </c>
    </row>
    <row r="16" spans="1:42">
      <c r="A16" s="30">
        <v>3405092287</v>
      </c>
      <c r="B16" s="31" t="s">
        <v>60</v>
      </c>
      <c r="C16" s="32">
        <v>294</v>
      </c>
      <c r="H16" s="35">
        <v>117</v>
      </c>
      <c r="I16" s="54">
        <f t="shared" si="0"/>
        <v>34398</v>
      </c>
      <c r="K16" s="32">
        <v>12</v>
      </c>
      <c r="N16" s="37">
        <f t="shared" si="15"/>
        <v>1.7142857142857142</v>
      </c>
      <c r="O16" s="38">
        <f t="shared" si="16"/>
        <v>1</v>
      </c>
      <c r="P16" s="39">
        <f>SUMIFS('Отчет 20-26.04'!H:H,'Отчет 20-26.04'!D:D,"Выручка",'Отчет 20-26.04'!E:E,B16)</f>
        <v>8</v>
      </c>
      <c r="Q16" s="39">
        <f>SUMIFS('Отчет 20-26.04'!H:H,'Отчет 20-26.04'!D:D,"Возврат выручки",'Отчет 20-26.04'!E:E,B16)</f>
        <v>1</v>
      </c>
      <c r="R16" s="40">
        <f t="shared" si="18"/>
        <v>7</v>
      </c>
      <c r="S16" s="41">
        <f>SUMIFS('Отчет 20-26.04'!P:P,'Отчет 20-26.04'!C:C,"Продажи",'Отчет 20-26.04'!E:E,B16)</f>
        <v>22369.999999999996</v>
      </c>
      <c r="T16" s="42">
        <f>SUMIFS('Отчет 20-26.04'!P:P,'Отчет 20-26.04'!C:C,"Возвраты",'Отчет 20-26.04'!E:E,B16)</f>
        <v>-2820</v>
      </c>
      <c r="U16" s="40">
        <f t="shared" si="19"/>
        <v>19549.999999999996</v>
      </c>
      <c r="V16" s="43">
        <f>U16/$U$24</f>
        <v>0.19318181818181815</v>
      </c>
      <c r="W16" s="44">
        <f t="shared" si="20"/>
        <v>819</v>
      </c>
      <c r="X16" s="42">
        <f>-SUMIFS('Отчет 20-26.04'!P:P,'Отчет 20-26.04'!C:C,"Вознаграждение Ozon",'Отчет 20-26.04'!E:E,B16)</f>
        <v>9384</v>
      </c>
      <c r="Y16" s="45">
        <f t="shared" si="5"/>
        <v>0.48000000000000009</v>
      </c>
      <c r="Z16" s="42">
        <f>-SUMIFS('Отчет 20-26.04'!P:P,'Отчет 20-26.04'!C:C,"Услуги доставки",'Отчет 20-26.04'!E:E,B16)</f>
        <v>2053.6</v>
      </c>
      <c r="AA16" s="32">
        <v>3234.6805100000001</v>
      </c>
      <c r="AB16" s="55"/>
      <c r="AC16" s="42"/>
      <c r="AD16" s="46">
        <f t="shared" si="17"/>
        <v>76.548295454545439</v>
      </c>
      <c r="AE16" s="47">
        <f t="shared" si="21"/>
        <v>3982.1711945454504</v>
      </c>
      <c r="AF16" s="46"/>
      <c r="AG16" s="48">
        <f t="shared" si="22"/>
        <v>2792.8571428571422</v>
      </c>
      <c r="AH16" s="49">
        <f t="shared" si="23"/>
        <v>117</v>
      </c>
      <c r="AI16" s="49">
        <f t="shared" si="24"/>
        <v>1340.5714285714287</v>
      </c>
      <c r="AJ16" s="49">
        <f t="shared" si="25"/>
        <v>256.7</v>
      </c>
      <c r="AK16" s="49">
        <f t="shared" si="26"/>
        <v>404.33506375000002</v>
      </c>
      <c r="AL16" s="49">
        <f t="array" ref="AL16">_xlfn.IFS(R16=0,AE16,R16&lt;0,AE16/-R16,R16&gt;0,AE16/R16)</f>
        <v>568.88159922077864</v>
      </c>
      <c r="AM16" s="50">
        <f t="shared" si="27"/>
        <v>0.20369162120437093</v>
      </c>
      <c r="AN16" s="51">
        <f t="shared" si="28"/>
        <v>4.862235890775886</v>
      </c>
      <c r="AP16" s="53">
        <f t="shared" si="29"/>
        <v>167251.19017090893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2763</v>
      </c>
      <c r="AH17" s="58">
        <f t="shared" si="30"/>
        <v>127.26</v>
      </c>
      <c r="AI17" s="58">
        <f t="shared" si="30"/>
        <v>1313.74</v>
      </c>
      <c r="AJ17" s="58">
        <f t="shared" si="30"/>
        <v>387.07564102564106</v>
      </c>
      <c r="AK17" s="58">
        <f t="shared" si="30"/>
        <v>855.69868648703698</v>
      </c>
      <c r="AL17" s="58">
        <f t="shared" si="30"/>
        <v>-43.850583919220703</v>
      </c>
      <c r="AM17" s="59">
        <f t="shared" si="30"/>
        <v>3.5104000487996195E-2</v>
      </c>
      <c r="AN17" s="59">
        <f t="shared" si="30"/>
        <v>-0.45432598471555524</v>
      </c>
      <c r="AO17" s="60"/>
      <c r="AP17" s="61"/>
    </row>
    <row r="18" spans="1:52">
      <c r="A18" s="62" t="s">
        <v>44</v>
      </c>
      <c r="B18" s="63"/>
      <c r="C18" s="64">
        <f>SUM(C3:C16)</f>
        <v>5407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672539.85</v>
      </c>
      <c r="J18" s="67"/>
      <c r="K18" s="64">
        <f>SUM(K3:K16)</f>
        <v>72</v>
      </c>
      <c r="L18" s="67"/>
      <c r="M18" s="67"/>
      <c r="N18" s="68"/>
      <c r="O18" s="69"/>
      <c r="P18" s="64">
        <f t="shared" ref="P18:X18" si="31">SUM(P3:P16)</f>
        <v>38</v>
      </c>
      <c r="Q18" s="64">
        <f t="shared" si="31"/>
        <v>2</v>
      </c>
      <c r="R18" s="64">
        <f t="shared" si="31"/>
        <v>36</v>
      </c>
      <c r="S18" s="70">
        <f t="shared" si="31"/>
        <v>106520</v>
      </c>
      <c r="T18" s="64">
        <f t="shared" si="31"/>
        <v>-5320</v>
      </c>
      <c r="U18" s="64">
        <f t="shared" si="31"/>
        <v>101200</v>
      </c>
      <c r="V18" s="71">
        <f t="shared" si="31"/>
        <v>0.99999999999999967</v>
      </c>
      <c r="W18" s="64">
        <f t="shared" si="31"/>
        <v>4921.5599999999995</v>
      </c>
      <c r="X18" s="64">
        <f t="shared" si="31"/>
        <v>48451</v>
      </c>
      <c r="Y18" s="72">
        <f>IF(U18=0,0,X18/U18)</f>
        <v>0.47876482213438737</v>
      </c>
      <c r="Z18" s="64">
        <f>SUM(Z3:Z16)</f>
        <v>12223.2</v>
      </c>
      <c r="AA18" s="64">
        <f>IFERROR(P18*AA24/P24,0)</f>
        <v>24263.68</v>
      </c>
      <c r="AB18" s="64">
        <f>SUM(AB3:AB16)</f>
        <v>0</v>
      </c>
      <c r="AC18" s="64">
        <f>SUM(AC3:AC16)</f>
        <v>0</v>
      </c>
      <c r="AD18" s="73">
        <f>SUM(AD3:AD16)</f>
        <v>396.24999999999994</v>
      </c>
      <c r="AE18" s="74">
        <f>SUM(AE3:AE16)</f>
        <v>15676.705117999987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-353706.8652238308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5407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672539.85</v>
      </c>
      <c r="J24" s="118">
        <f>J18+J22</f>
        <v>0</v>
      </c>
      <c r="K24" s="118">
        <f>K18+K22</f>
        <v>72</v>
      </c>
      <c r="L24" s="119"/>
      <c r="M24" s="119"/>
      <c r="N24" s="119"/>
      <c r="O24" s="119"/>
      <c r="P24" s="120">
        <f>P18+P22</f>
        <v>38</v>
      </c>
      <c r="Q24" s="118">
        <f>Q18+Q22</f>
        <v>2</v>
      </c>
      <c r="R24" s="121">
        <f>R18-R22</f>
        <v>36</v>
      </c>
      <c r="S24" s="118">
        <f t="shared" ref="S24:X24" si="34">S18+S22</f>
        <v>106520</v>
      </c>
      <c r="T24" s="118">
        <f t="shared" si="34"/>
        <v>-5320</v>
      </c>
      <c r="U24" s="121">
        <f t="shared" si="34"/>
        <v>101200</v>
      </c>
      <c r="V24" s="122">
        <f t="shared" si="34"/>
        <v>0.99999999999999967</v>
      </c>
      <c r="W24" s="118">
        <f t="shared" si="34"/>
        <v>4921.5599999999995</v>
      </c>
      <c r="X24" s="118">
        <f t="shared" si="34"/>
        <v>48451</v>
      </c>
      <c r="Y24" s="123">
        <f>X24/U24</f>
        <v>0.47876482213438737</v>
      </c>
      <c r="Z24" s="118">
        <f>Z18+Z22</f>
        <v>12223.2</v>
      </c>
      <c r="AA24" s="124">
        <v>24263.68</v>
      </c>
      <c r="AB24" s="125"/>
      <c r="AC24" s="125">
        <f>SUM(AC3:AC20)</f>
        <v>0</v>
      </c>
      <c r="AD24" s="118">
        <f>AD18+AD22</f>
        <v>396.24999999999994</v>
      </c>
      <c r="AE24" s="126">
        <f>AE18+AE22</f>
        <v>15676.705117999987</v>
      </c>
      <c r="AF24" s="127"/>
      <c r="AG24" s="128"/>
      <c r="AH24" s="129"/>
      <c r="AI24" s="129"/>
      <c r="AJ24" s="129"/>
      <c r="AK24" s="129">
        <f>AA25/P24</f>
        <v>513.9811811052632</v>
      </c>
      <c r="AL24" s="129"/>
      <c r="AM24" s="129"/>
      <c r="AN24" s="130"/>
      <c r="AP24" s="126">
        <f>SUM(AP3:AP20)</f>
        <v>-707413.7304476616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19531.284882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4732.3951180000004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62" priority="18" operator="greaterThan">
      <formula>120</formula>
    </cfRule>
  </conditionalFormatting>
  <conditionalFormatting sqref="N23">
    <cfRule type="cellIs" dxfId="361" priority="17" operator="between">
      <formula>0.000001</formula>
      <formula>25</formula>
    </cfRule>
  </conditionalFormatting>
  <conditionalFormatting sqref="V1 V25:V1048576">
    <cfRule type="cellIs" dxfId="36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{DFF9130C-45A1-46C6-8B85-91A4C6C6D4E0}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{536DCD67-BC46-42BE-8903-1F828AF7176D}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{788C67BD-2291-4EC1-8E58-EABB71651553}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{8EFC3B5C-DDCC-4716-8A17-121E4E535403}</x14:id>
        </ext>
      </extLst>
    </cfRule>
  </conditionalFormatting>
  <conditionalFormatting sqref="P23">
    <cfRule type="cellIs" dxfId="359" priority="14" operator="greaterThan">
      <formula>120</formula>
    </cfRule>
  </conditionalFormatting>
  <conditionalFormatting sqref="Q23">
    <cfRule type="cellIs" dxfId="358" priority="13" operator="greaterThan">
      <formula>120</formula>
    </cfRule>
  </conditionalFormatting>
  <conditionalFormatting sqref="R23">
    <cfRule type="cellIs" dxfId="357" priority="12" operator="greaterThan">
      <formula>120</formula>
    </cfRule>
  </conditionalFormatting>
  <conditionalFormatting sqref="S23">
    <cfRule type="cellIs" dxfId="356" priority="11" operator="greaterThan">
      <formula>120</formula>
    </cfRule>
  </conditionalFormatting>
  <conditionalFormatting sqref="T23">
    <cfRule type="cellIs" dxfId="355" priority="10" operator="greaterThan">
      <formula>120</formula>
    </cfRule>
  </conditionalFormatting>
  <conditionalFormatting sqref="U23">
    <cfRule type="cellIs" dxfId="354" priority="9" operator="greaterThan">
      <formula>120</formula>
    </cfRule>
  </conditionalFormatting>
  <conditionalFormatting sqref="V23">
    <cfRule type="cellIs" dxfId="353" priority="8" operator="greaterThan">
      <formula>120</formula>
    </cfRule>
  </conditionalFormatting>
  <conditionalFormatting sqref="W23">
    <cfRule type="cellIs" dxfId="352" priority="7" operator="greaterThan">
      <formula>120</formula>
    </cfRule>
  </conditionalFormatting>
  <conditionalFormatting sqref="X23">
    <cfRule type="cellIs" dxfId="351" priority="6" operator="greaterThan">
      <formula>120</formula>
    </cfRule>
  </conditionalFormatting>
  <conditionalFormatting sqref="Z23">
    <cfRule type="cellIs" dxfId="35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{FC58D751-3BE3-466D-B8A1-F444AF7C9613}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{3AD857BF-FFEC-4C0F-A50E-88715C40F382}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{8C961277-7F93-4082-9380-20FF67822C92}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{98C811A7-B13E-4232-9376-E1C8F5CF8126}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{85BF48B1-42D0-4C5C-8297-52A264E4340D}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{C9B30ED7-0C05-4BF3-B733-9C9CD8FD61AA}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{6D670CAC-2C85-4B20-930F-3FCAEE2B79DF}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{D3D1D337-9EE1-46D0-86A2-570819239A04}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{C1E24E2A-8ED0-4753-8A7F-DB0E03971B25}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{939F2BA2-A26A-4388-8BF0-F6AD36CCD70D}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{E2225B19-14BC-4F15-A935-7AEFA326D1FB}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{50AC31C2-663B-44BE-B680-C1EE729F4783}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{DA48E9F0-4F52-421F-B98B-E878E838CF76}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{471D2DD1-8373-4464-A9EC-D2F2FEFF782D}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{AFC1F980-944F-4301-BC11-007F053576E7}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{49DF728A-5325-4808-B780-27D13C48F2BF}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9130C-45A1-46C6-8B85-91A4C6C6D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36DCD67-BC46-42BE-8903-1F828AF717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788C67BD-2291-4EC1-8E58-EABB716515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FC3B5C-DDCC-4716-8A17-121E4E535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C58D751-3BE3-466D-B8A1-F444AF7C96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D857BF-FFEC-4C0F-A50E-88715C40F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C961277-7F93-4082-9380-20FF67822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98C811A7-B13E-4232-9376-E1C8F5CF8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5BF48B1-42D0-4C5C-8297-52A264E43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9B30ED7-0C05-4BF3-B733-9C9CD8FD6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D670CAC-2C85-4B20-930F-3FCAEE2B79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3D1D337-9EE1-46D0-86A2-570819239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1E24E2A-8ED0-4753-8A7F-DB0E03971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39F2BA2-A26A-4388-8BF0-F6AD36CC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2225B19-14BC-4F15-A935-7AEFA326D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0AC31C2-663B-44BE-B680-C1EE729F47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A48E9F0-4F52-421F-B98B-E878E838C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71D2DD1-8373-4464-A9EC-D2F2FEFF7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FC1F980-944F-4301-BC11-007F05357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9DF728A-5325-4808-B780-27D13C48F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6DA3-6FEB-4D01-BA3A-50A9ECDBBA95}">
  <sheetPr filterMode="1"/>
  <dimension ref="A1:P209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4372</v>
      </c>
      <c r="B2" s="176">
        <v>46143</v>
      </c>
      <c r="C2" s="172" t="s">
        <v>2694</v>
      </c>
      <c r="D2" s="172" t="s">
        <v>82</v>
      </c>
      <c r="E2" s="172" t="s">
        <v>40</v>
      </c>
      <c r="F2" s="172" t="s">
        <v>197</v>
      </c>
      <c r="G2" s="172" t="s">
        <v>84</v>
      </c>
      <c r="H2" s="177">
        <v>1</v>
      </c>
      <c r="I2" s="178">
        <v>0</v>
      </c>
      <c r="J2" s="176">
        <v>46142</v>
      </c>
      <c r="K2" s="172" t="s">
        <v>85</v>
      </c>
      <c r="L2" s="172" t="s">
        <v>85</v>
      </c>
      <c r="M2" s="179">
        <v>0</v>
      </c>
      <c r="N2" s="177"/>
      <c r="O2" s="177"/>
      <c r="P2" s="180">
        <v>-5.92</v>
      </c>
    </row>
    <row r="3" spans="1:16" ht="19.5" hidden="1" customHeight="1">
      <c r="A3" s="172" t="s">
        <v>4373</v>
      </c>
      <c r="B3" s="176">
        <v>46143</v>
      </c>
      <c r="C3" s="172" t="s">
        <v>92</v>
      </c>
      <c r="D3" s="172" t="s">
        <v>24</v>
      </c>
      <c r="E3" s="172" t="s">
        <v>57</v>
      </c>
      <c r="F3" s="172" t="s">
        <v>1263</v>
      </c>
      <c r="G3" s="172" t="s">
        <v>84</v>
      </c>
      <c r="H3" s="177">
        <v>1</v>
      </c>
      <c r="I3" s="178">
        <v>2820</v>
      </c>
      <c r="J3" s="176">
        <v>46141</v>
      </c>
      <c r="K3" s="172" t="s">
        <v>93</v>
      </c>
      <c r="L3" s="172" t="s">
        <v>94</v>
      </c>
      <c r="M3" s="179">
        <v>0.48</v>
      </c>
      <c r="N3" s="177"/>
      <c r="O3" s="177"/>
      <c r="P3" s="180">
        <v>-71</v>
      </c>
    </row>
    <row r="4" spans="1:16" ht="19.5" hidden="1" customHeight="1">
      <c r="A4" s="172" t="s">
        <v>4373</v>
      </c>
      <c r="B4" s="176">
        <v>46143</v>
      </c>
      <c r="C4" s="172" t="s">
        <v>100</v>
      </c>
      <c r="D4" s="172" t="s">
        <v>101</v>
      </c>
      <c r="E4" s="172" t="s">
        <v>57</v>
      </c>
      <c r="F4" s="172" t="s">
        <v>1263</v>
      </c>
      <c r="G4" s="172" t="s">
        <v>84</v>
      </c>
      <c r="H4" s="177">
        <v>1</v>
      </c>
      <c r="I4" s="178">
        <v>2820</v>
      </c>
      <c r="J4" s="176">
        <v>46141</v>
      </c>
      <c r="K4" s="172" t="s">
        <v>93</v>
      </c>
      <c r="L4" s="172" t="s">
        <v>94</v>
      </c>
      <c r="M4" s="179">
        <v>0</v>
      </c>
      <c r="N4" s="177"/>
      <c r="O4" s="177"/>
      <c r="P4" s="180">
        <v>980.52</v>
      </c>
    </row>
    <row r="5" spans="1:16" ht="19.5" hidden="1" customHeight="1">
      <c r="A5" s="172" t="s">
        <v>4373</v>
      </c>
      <c r="B5" s="176">
        <v>46143</v>
      </c>
      <c r="C5" s="172" t="s">
        <v>100</v>
      </c>
      <c r="D5" s="172" t="s">
        <v>102</v>
      </c>
      <c r="E5" s="172" t="s">
        <v>57</v>
      </c>
      <c r="F5" s="172" t="s">
        <v>1263</v>
      </c>
      <c r="G5" s="172" t="s">
        <v>84</v>
      </c>
      <c r="H5" s="177">
        <v>1</v>
      </c>
      <c r="I5" s="178">
        <v>2820</v>
      </c>
      <c r="J5" s="176">
        <v>46141</v>
      </c>
      <c r="K5" s="172" t="s">
        <v>93</v>
      </c>
      <c r="L5" s="172" t="s">
        <v>94</v>
      </c>
      <c r="M5" s="179">
        <v>0</v>
      </c>
      <c r="N5" s="177"/>
      <c r="O5" s="177"/>
      <c r="P5" s="180">
        <v>9.81</v>
      </c>
    </row>
    <row r="6" spans="1:16" ht="19.5" hidden="1" customHeight="1">
      <c r="A6" s="172" t="s">
        <v>4373</v>
      </c>
      <c r="B6" s="176">
        <v>46143</v>
      </c>
      <c r="C6" s="172" t="s">
        <v>100</v>
      </c>
      <c r="D6" s="172" t="s">
        <v>103</v>
      </c>
      <c r="E6" s="172" t="s">
        <v>57</v>
      </c>
      <c r="F6" s="172" t="s">
        <v>1263</v>
      </c>
      <c r="G6" s="172" t="s">
        <v>84</v>
      </c>
      <c r="H6" s="177">
        <v>1</v>
      </c>
      <c r="I6" s="178">
        <v>2820</v>
      </c>
      <c r="J6" s="176">
        <v>46141</v>
      </c>
      <c r="K6" s="172" t="s">
        <v>93</v>
      </c>
      <c r="L6" s="172" t="s">
        <v>94</v>
      </c>
      <c r="M6" s="179">
        <v>0</v>
      </c>
      <c r="N6" s="177"/>
      <c r="O6" s="177"/>
      <c r="P6" s="180">
        <v>1829.67</v>
      </c>
    </row>
    <row r="7" spans="1:16" ht="19.5" hidden="1" customHeight="1">
      <c r="A7" s="172" t="s">
        <v>4373</v>
      </c>
      <c r="B7" s="176">
        <v>46143</v>
      </c>
      <c r="C7" s="172" t="s">
        <v>104</v>
      </c>
      <c r="D7" s="172" t="s">
        <v>105</v>
      </c>
      <c r="E7" s="172" t="s">
        <v>57</v>
      </c>
      <c r="F7" s="172" t="s">
        <v>1263</v>
      </c>
      <c r="G7" s="172" t="s">
        <v>84</v>
      </c>
      <c r="H7" s="177">
        <v>1</v>
      </c>
      <c r="I7" s="178">
        <v>2820</v>
      </c>
      <c r="J7" s="176">
        <v>46141</v>
      </c>
      <c r="K7" s="172" t="s">
        <v>93</v>
      </c>
      <c r="L7" s="172" t="s">
        <v>94</v>
      </c>
      <c r="M7" s="179">
        <v>0.48</v>
      </c>
      <c r="N7" s="177"/>
      <c r="O7" s="177"/>
      <c r="P7" s="180">
        <v>-1353.6</v>
      </c>
    </row>
    <row r="8" spans="1:16" ht="19.5" hidden="1" customHeight="1">
      <c r="A8" s="172" t="s">
        <v>4373</v>
      </c>
      <c r="B8" s="176">
        <v>46143</v>
      </c>
      <c r="C8" s="172" t="s">
        <v>2694</v>
      </c>
      <c r="D8" s="172" t="s">
        <v>95</v>
      </c>
      <c r="E8" s="172" t="s">
        <v>57</v>
      </c>
      <c r="F8" s="172" t="s">
        <v>1263</v>
      </c>
      <c r="G8" s="172" t="s">
        <v>84</v>
      </c>
      <c r="H8" s="177">
        <v>1</v>
      </c>
      <c r="I8" s="178">
        <v>2820</v>
      </c>
      <c r="J8" s="176">
        <v>46141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-9.5399999999999991</v>
      </c>
    </row>
    <row r="9" spans="1:16" ht="19.5" hidden="1" customHeight="1">
      <c r="A9" s="172" t="s">
        <v>4373</v>
      </c>
      <c r="B9" s="176">
        <v>46143</v>
      </c>
      <c r="C9" s="172" t="s">
        <v>2694</v>
      </c>
      <c r="D9" s="172" t="s">
        <v>82</v>
      </c>
      <c r="E9" s="172" t="s">
        <v>57</v>
      </c>
      <c r="F9" s="172" t="s">
        <v>1263</v>
      </c>
      <c r="G9" s="172" t="s">
        <v>84</v>
      </c>
      <c r="H9" s="177">
        <v>1</v>
      </c>
      <c r="I9" s="178">
        <v>0</v>
      </c>
      <c r="J9" s="176">
        <v>46141</v>
      </c>
      <c r="K9" s="172" t="s">
        <v>85</v>
      </c>
      <c r="L9" s="172" t="s">
        <v>85</v>
      </c>
      <c r="M9" s="179">
        <v>0</v>
      </c>
      <c r="N9" s="177"/>
      <c r="O9" s="177"/>
      <c r="P9" s="180">
        <v>-18.63</v>
      </c>
    </row>
    <row r="10" spans="1:16" ht="19.5" hidden="1" customHeight="1">
      <c r="A10" s="172" t="s">
        <v>4374</v>
      </c>
      <c r="B10" s="176">
        <v>46143</v>
      </c>
      <c r="C10" s="172" t="s">
        <v>92</v>
      </c>
      <c r="D10" s="172" t="s">
        <v>24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46137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-81</v>
      </c>
    </row>
    <row r="11" spans="1:16" ht="19.5" hidden="1" customHeight="1">
      <c r="A11" s="172" t="s">
        <v>4374</v>
      </c>
      <c r="B11" s="176">
        <v>46143</v>
      </c>
      <c r="C11" s="172" t="s">
        <v>92</v>
      </c>
      <c r="D11" s="172" t="s">
        <v>97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46137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-81</v>
      </c>
    </row>
    <row r="12" spans="1:16" ht="19.5" hidden="1" customHeight="1">
      <c r="A12" s="172" t="s">
        <v>4375</v>
      </c>
      <c r="B12" s="176">
        <v>46143</v>
      </c>
      <c r="C12" s="172" t="s">
        <v>92</v>
      </c>
      <c r="D12" s="172" t="s">
        <v>24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0</v>
      </c>
      <c r="J12" s="176">
        <v>46137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-81</v>
      </c>
    </row>
    <row r="13" spans="1:16" ht="19.5" hidden="1" customHeight="1">
      <c r="A13" s="172" t="s">
        <v>4375</v>
      </c>
      <c r="B13" s="176">
        <v>46143</v>
      </c>
      <c r="C13" s="172" t="s">
        <v>92</v>
      </c>
      <c r="D13" s="172" t="s">
        <v>97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0</v>
      </c>
      <c r="J13" s="176">
        <v>46137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-81</v>
      </c>
    </row>
    <row r="14" spans="1:16" ht="19.5" hidden="1" customHeight="1">
      <c r="A14" s="172" t="s">
        <v>4375</v>
      </c>
      <c r="B14" s="176">
        <v>46143</v>
      </c>
      <c r="C14" s="172" t="s">
        <v>2694</v>
      </c>
      <c r="D14" s="172" t="s">
        <v>95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0</v>
      </c>
      <c r="J14" s="176">
        <v>46137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-5.31</v>
      </c>
    </row>
    <row r="15" spans="1:16" ht="19.5" hidden="1" customHeight="1">
      <c r="A15" s="172" t="s">
        <v>4375</v>
      </c>
      <c r="B15" s="176">
        <v>46143</v>
      </c>
      <c r="C15" s="172" t="s">
        <v>2694</v>
      </c>
      <c r="D15" s="172" t="s">
        <v>98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0</v>
      </c>
      <c r="J15" s="176">
        <v>46137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4374</v>
      </c>
      <c r="B16" s="176">
        <v>46143</v>
      </c>
      <c r="C16" s="172" t="s">
        <v>2694</v>
      </c>
      <c r="D16" s="172" t="s">
        <v>95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46137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-5.31</v>
      </c>
    </row>
    <row r="17" spans="1:16" ht="19.5" hidden="1" customHeight="1">
      <c r="A17" s="172" t="s">
        <v>4374</v>
      </c>
      <c r="B17" s="176">
        <v>46143</v>
      </c>
      <c r="C17" s="172" t="s">
        <v>2694</v>
      </c>
      <c r="D17" s="172" t="s">
        <v>98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0</v>
      </c>
      <c r="J17" s="176">
        <v>46137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4376</v>
      </c>
      <c r="B18" s="176">
        <v>46143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2870</v>
      </c>
      <c r="J18" s="176">
        <v>46132</v>
      </c>
      <c r="K18" s="172" t="s">
        <v>93</v>
      </c>
      <c r="L18" s="172" t="s">
        <v>94</v>
      </c>
      <c r="M18" s="179">
        <v>0.48</v>
      </c>
      <c r="N18" s="177"/>
      <c r="O18" s="177"/>
      <c r="P18" s="180">
        <v>-299.60000000000002</v>
      </c>
    </row>
    <row r="19" spans="1:16" ht="19.5" hidden="1" customHeight="1">
      <c r="A19" s="172" t="s">
        <v>4376</v>
      </c>
      <c r="B19" s="176">
        <v>46143</v>
      </c>
      <c r="C19" s="172" t="s">
        <v>100</v>
      </c>
      <c r="D19" s="172" t="s">
        <v>101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2870</v>
      </c>
      <c r="J19" s="176">
        <v>46132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1077.1400000000001</v>
      </c>
    </row>
    <row r="20" spans="1:16" ht="19.5" hidden="1" customHeight="1">
      <c r="A20" s="172" t="s">
        <v>4376</v>
      </c>
      <c r="B20" s="176">
        <v>46143</v>
      </c>
      <c r="C20" s="172" t="s">
        <v>100</v>
      </c>
      <c r="D20" s="172" t="s">
        <v>102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2870</v>
      </c>
      <c r="J20" s="176">
        <v>46132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10.77</v>
      </c>
    </row>
    <row r="21" spans="1:16" ht="19.5" hidden="1" customHeight="1">
      <c r="A21" s="172" t="s">
        <v>4376</v>
      </c>
      <c r="B21" s="176">
        <v>46143</v>
      </c>
      <c r="C21" s="172" t="s">
        <v>100</v>
      </c>
      <c r="D21" s="172" t="s">
        <v>103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2870</v>
      </c>
      <c r="J21" s="176">
        <v>46132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1782.09</v>
      </c>
    </row>
    <row r="22" spans="1:16" ht="19.5" hidden="1" customHeight="1">
      <c r="A22" s="172" t="s">
        <v>4376</v>
      </c>
      <c r="B22" s="176">
        <v>46143</v>
      </c>
      <c r="C22" s="172" t="s">
        <v>104</v>
      </c>
      <c r="D22" s="172" t="s">
        <v>105</v>
      </c>
      <c r="E22" s="172" t="s">
        <v>43</v>
      </c>
      <c r="F22" s="172" t="s">
        <v>125</v>
      </c>
      <c r="G22" s="172" t="s">
        <v>84</v>
      </c>
      <c r="H22" s="177">
        <v>1</v>
      </c>
      <c r="I22" s="178">
        <v>2870</v>
      </c>
      <c r="J22" s="176">
        <v>46132</v>
      </c>
      <c r="K22" s="172" t="s">
        <v>93</v>
      </c>
      <c r="L22" s="172" t="s">
        <v>94</v>
      </c>
      <c r="M22" s="179">
        <v>0.48</v>
      </c>
      <c r="N22" s="177"/>
      <c r="O22" s="177"/>
      <c r="P22" s="180">
        <v>-1377.6</v>
      </c>
    </row>
    <row r="23" spans="1:16" ht="19.5" hidden="1" customHeight="1">
      <c r="A23" s="172" t="s">
        <v>4376</v>
      </c>
      <c r="B23" s="176">
        <v>46143</v>
      </c>
      <c r="C23" s="172" t="s">
        <v>2694</v>
      </c>
      <c r="D23" s="172" t="s">
        <v>95</v>
      </c>
      <c r="E23" s="172" t="s">
        <v>43</v>
      </c>
      <c r="F23" s="172" t="s">
        <v>125</v>
      </c>
      <c r="G23" s="172" t="s">
        <v>84</v>
      </c>
      <c r="H23" s="177">
        <v>1</v>
      </c>
      <c r="I23" s="178">
        <v>2870</v>
      </c>
      <c r="J23" s="176">
        <v>46132</v>
      </c>
      <c r="K23" s="172" t="s">
        <v>93</v>
      </c>
      <c r="L23" s="172" t="s">
        <v>94</v>
      </c>
      <c r="M23" s="179">
        <v>0.48</v>
      </c>
      <c r="N23" s="177"/>
      <c r="O23" s="177"/>
      <c r="P23" s="180">
        <v>-15.87</v>
      </c>
    </row>
    <row r="24" spans="1:16" ht="19.5" hidden="1" customHeight="1">
      <c r="A24" s="172" t="s">
        <v>4377</v>
      </c>
      <c r="B24" s="176">
        <v>46143</v>
      </c>
      <c r="C24" s="172" t="s">
        <v>92</v>
      </c>
      <c r="D24" s="172" t="s">
        <v>24</v>
      </c>
      <c r="E24" s="172" t="s">
        <v>39</v>
      </c>
      <c r="F24" s="172" t="s">
        <v>117</v>
      </c>
      <c r="G24" s="172" t="s">
        <v>84</v>
      </c>
      <c r="H24" s="177">
        <v>1</v>
      </c>
      <c r="I24" s="178">
        <v>2820</v>
      </c>
      <c r="J24" s="176">
        <v>46141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-299.60000000000002</v>
      </c>
    </row>
    <row r="25" spans="1:16" ht="19.5" hidden="1" customHeight="1">
      <c r="A25" s="172" t="s">
        <v>4377</v>
      </c>
      <c r="B25" s="176">
        <v>46143</v>
      </c>
      <c r="C25" s="172" t="s">
        <v>100</v>
      </c>
      <c r="D25" s="172" t="s">
        <v>101</v>
      </c>
      <c r="E25" s="172" t="s">
        <v>39</v>
      </c>
      <c r="F25" s="172" t="s">
        <v>117</v>
      </c>
      <c r="G25" s="172" t="s">
        <v>84</v>
      </c>
      <c r="H25" s="177">
        <v>1</v>
      </c>
      <c r="I25" s="178">
        <v>2820</v>
      </c>
      <c r="J25" s="176">
        <v>46141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982.86</v>
      </c>
    </row>
    <row r="26" spans="1:16" ht="19.5" hidden="1" customHeight="1">
      <c r="A26" s="172" t="s">
        <v>4377</v>
      </c>
      <c r="B26" s="176">
        <v>46143</v>
      </c>
      <c r="C26" s="172" t="s">
        <v>100</v>
      </c>
      <c r="D26" s="172" t="s">
        <v>102</v>
      </c>
      <c r="E26" s="172" t="s">
        <v>39</v>
      </c>
      <c r="F26" s="172" t="s">
        <v>117</v>
      </c>
      <c r="G26" s="172" t="s">
        <v>84</v>
      </c>
      <c r="H26" s="177">
        <v>1</v>
      </c>
      <c r="I26" s="178">
        <v>2820</v>
      </c>
      <c r="J26" s="176">
        <v>46141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9.83</v>
      </c>
    </row>
    <row r="27" spans="1:16" ht="19.5" hidden="1" customHeight="1">
      <c r="A27" s="172" t="s">
        <v>4377</v>
      </c>
      <c r="B27" s="176">
        <v>46143</v>
      </c>
      <c r="C27" s="172" t="s">
        <v>100</v>
      </c>
      <c r="D27" s="172" t="s">
        <v>103</v>
      </c>
      <c r="E27" s="172" t="s">
        <v>39</v>
      </c>
      <c r="F27" s="172" t="s">
        <v>117</v>
      </c>
      <c r="G27" s="172" t="s">
        <v>84</v>
      </c>
      <c r="H27" s="177">
        <v>1</v>
      </c>
      <c r="I27" s="178">
        <v>2820</v>
      </c>
      <c r="J27" s="176">
        <v>46141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1827.31</v>
      </c>
    </row>
    <row r="28" spans="1:16" ht="19.5" hidden="1" customHeight="1">
      <c r="A28" s="172" t="s">
        <v>4377</v>
      </c>
      <c r="B28" s="176">
        <v>46143</v>
      </c>
      <c r="C28" s="172" t="s">
        <v>104</v>
      </c>
      <c r="D28" s="172" t="s">
        <v>105</v>
      </c>
      <c r="E28" s="172" t="s">
        <v>39</v>
      </c>
      <c r="F28" s="172" t="s">
        <v>117</v>
      </c>
      <c r="G28" s="172" t="s">
        <v>84</v>
      </c>
      <c r="H28" s="177">
        <v>1</v>
      </c>
      <c r="I28" s="178">
        <v>2820</v>
      </c>
      <c r="J28" s="176">
        <v>46141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-1353.6</v>
      </c>
    </row>
    <row r="29" spans="1:16" ht="19.5" hidden="1" customHeight="1">
      <c r="A29" s="172" t="s">
        <v>4377</v>
      </c>
      <c r="B29" s="176">
        <v>46143</v>
      </c>
      <c r="C29" s="172" t="s">
        <v>2694</v>
      </c>
      <c r="D29" s="172" t="s">
        <v>95</v>
      </c>
      <c r="E29" s="172" t="s">
        <v>39</v>
      </c>
      <c r="F29" s="172" t="s">
        <v>117</v>
      </c>
      <c r="G29" s="172" t="s">
        <v>84</v>
      </c>
      <c r="H29" s="177">
        <v>1</v>
      </c>
      <c r="I29" s="178">
        <v>2820</v>
      </c>
      <c r="J29" s="176">
        <v>46141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-8.39</v>
      </c>
    </row>
    <row r="30" spans="1:16" ht="19.5" hidden="1" customHeight="1">
      <c r="A30" s="172" t="s">
        <v>4378</v>
      </c>
      <c r="B30" s="176">
        <v>46143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46139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-7.81</v>
      </c>
    </row>
    <row r="31" spans="1:16" ht="19.5" hidden="1" customHeight="1">
      <c r="A31" s="172" t="s">
        <v>4378</v>
      </c>
      <c r="B31" s="176">
        <v>46143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46139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4378</v>
      </c>
      <c r="B32" s="176">
        <v>46143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46139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4378</v>
      </c>
      <c r="B33" s="176">
        <v>46143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46139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-67</v>
      </c>
    </row>
    <row r="34" spans="1:16" ht="19.5" hidden="1" customHeight="1">
      <c r="A34" s="172" t="s">
        <v>4379</v>
      </c>
      <c r="B34" s="176">
        <v>46143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2820</v>
      </c>
      <c r="J34" s="176">
        <v>46141</v>
      </c>
      <c r="K34" s="172" t="s">
        <v>93</v>
      </c>
      <c r="L34" s="172" t="s">
        <v>94</v>
      </c>
      <c r="M34" s="179">
        <v>0.48</v>
      </c>
      <c r="N34" s="177"/>
      <c r="O34" s="177"/>
      <c r="P34" s="180">
        <v>-71</v>
      </c>
    </row>
    <row r="35" spans="1:16" ht="19.5" hidden="1" customHeight="1">
      <c r="A35" s="172" t="s">
        <v>4379</v>
      </c>
      <c r="B35" s="176">
        <v>46143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2820</v>
      </c>
      <c r="J35" s="176">
        <v>46141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982.86</v>
      </c>
    </row>
    <row r="36" spans="1:16" ht="19.5" hidden="1" customHeight="1">
      <c r="A36" s="172" t="s">
        <v>4379</v>
      </c>
      <c r="B36" s="176">
        <v>46143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2820</v>
      </c>
      <c r="J36" s="176">
        <v>46141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9.83</v>
      </c>
    </row>
    <row r="37" spans="1:16" ht="19.5" hidden="1" customHeight="1">
      <c r="A37" s="172" t="s">
        <v>4379</v>
      </c>
      <c r="B37" s="176">
        <v>46143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2820</v>
      </c>
      <c r="J37" s="176">
        <v>46141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1827.31</v>
      </c>
    </row>
    <row r="38" spans="1:16" ht="19.5" hidden="1" customHeight="1">
      <c r="A38" s="172" t="s">
        <v>4379</v>
      </c>
      <c r="B38" s="176">
        <v>46143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2820</v>
      </c>
      <c r="J38" s="176">
        <v>46141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-1353.6</v>
      </c>
    </row>
    <row r="39" spans="1:16" ht="19.5" hidden="1" customHeight="1">
      <c r="A39" s="172" t="s">
        <v>4379</v>
      </c>
      <c r="B39" s="176">
        <v>46143</v>
      </c>
      <c r="C39" s="172" t="s">
        <v>2694</v>
      </c>
      <c r="D39" s="172" t="s">
        <v>95</v>
      </c>
      <c r="E39" s="172" t="s">
        <v>57</v>
      </c>
      <c r="F39" s="172" t="s">
        <v>1263</v>
      </c>
      <c r="G39" s="172" t="s">
        <v>84</v>
      </c>
      <c r="H39" s="177">
        <v>1</v>
      </c>
      <c r="I39" s="178">
        <v>2820</v>
      </c>
      <c r="J39" s="176">
        <v>46141</v>
      </c>
      <c r="K39" s="172" t="s">
        <v>93</v>
      </c>
      <c r="L39" s="172" t="s">
        <v>94</v>
      </c>
      <c r="M39" s="179">
        <v>0.48</v>
      </c>
      <c r="N39" s="177"/>
      <c r="O39" s="177"/>
      <c r="P39" s="180">
        <v>-10.69</v>
      </c>
    </row>
    <row r="40" spans="1:16" ht="19.5" hidden="1" customHeight="1">
      <c r="A40" s="172" t="s">
        <v>4377</v>
      </c>
      <c r="B40" s="176">
        <v>46143</v>
      </c>
      <c r="C40" s="172" t="s">
        <v>2694</v>
      </c>
      <c r="D40" s="172" t="s">
        <v>82</v>
      </c>
      <c r="E40" s="172" t="s">
        <v>39</v>
      </c>
      <c r="F40" s="172" t="s">
        <v>117</v>
      </c>
      <c r="G40" s="172" t="s">
        <v>84</v>
      </c>
      <c r="H40" s="177">
        <v>1</v>
      </c>
      <c r="I40" s="178">
        <v>0</v>
      </c>
      <c r="J40" s="176">
        <v>46141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-18.670000000000002</v>
      </c>
    </row>
    <row r="41" spans="1:16" ht="19.5" hidden="1" customHeight="1">
      <c r="A41" s="172" t="s">
        <v>4380</v>
      </c>
      <c r="B41" s="176">
        <v>46143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0</v>
      </c>
      <c r="J41" s="176">
        <v>46126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-79</v>
      </c>
    </row>
    <row r="42" spans="1:16" ht="19.5" hidden="1" customHeight="1">
      <c r="A42" s="172" t="s">
        <v>4380</v>
      </c>
      <c r="B42" s="176">
        <v>46143</v>
      </c>
      <c r="C42" s="172" t="s">
        <v>92</v>
      </c>
      <c r="D42" s="172" t="s">
        <v>97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46126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-70</v>
      </c>
    </row>
    <row r="43" spans="1:16" ht="19.5" hidden="1" customHeight="1">
      <c r="A43" s="172" t="s">
        <v>4380</v>
      </c>
      <c r="B43" s="176">
        <v>46143</v>
      </c>
      <c r="C43" s="172" t="s">
        <v>2694</v>
      </c>
      <c r="D43" s="172" t="s">
        <v>95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0</v>
      </c>
      <c r="J43" s="176">
        <v>46126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-8.43</v>
      </c>
    </row>
    <row r="44" spans="1:16" ht="19.5" hidden="1" customHeight="1">
      <c r="A44" s="172" t="s">
        <v>4380</v>
      </c>
      <c r="B44" s="176">
        <v>46143</v>
      </c>
      <c r="C44" s="172" t="s">
        <v>2694</v>
      </c>
      <c r="D44" s="172" t="s">
        <v>98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46126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-15</v>
      </c>
    </row>
    <row r="45" spans="1:16" ht="19.5" hidden="1" customHeight="1">
      <c r="A45" s="172" t="s">
        <v>4379</v>
      </c>
      <c r="B45" s="176">
        <v>46143</v>
      </c>
      <c r="C45" s="172" t="s">
        <v>2694</v>
      </c>
      <c r="D45" s="172" t="s">
        <v>82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0</v>
      </c>
      <c r="J45" s="176">
        <v>46141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-18.670000000000002</v>
      </c>
    </row>
    <row r="46" spans="1:16" ht="19.5" hidden="1" customHeight="1">
      <c r="A46" s="172" t="s">
        <v>4381</v>
      </c>
      <c r="B46" s="176">
        <v>46143</v>
      </c>
      <c r="C46" s="172" t="s">
        <v>92</v>
      </c>
      <c r="D46" s="172" t="s">
        <v>24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2820</v>
      </c>
      <c r="J46" s="176">
        <v>46134</v>
      </c>
      <c r="K46" s="172" t="s">
        <v>93</v>
      </c>
      <c r="L46" s="172" t="s">
        <v>94</v>
      </c>
      <c r="M46" s="179">
        <v>0.48</v>
      </c>
      <c r="N46" s="177"/>
      <c r="O46" s="177"/>
      <c r="P46" s="180">
        <v>-187.8</v>
      </c>
    </row>
    <row r="47" spans="1:16" ht="19.5" hidden="1" customHeight="1">
      <c r="A47" s="172" t="s">
        <v>4381</v>
      </c>
      <c r="B47" s="176">
        <v>46143</v>
      </c>
      <c r="C47" s="172" t="s">
        <v>100</v>
      </c>
      <c r="D47" s="172" t="s">
        <v>101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2820</v>
      </c>
      <c r="J47" s="176">
        <v>46134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985.62</v>
      </c>
    </row>
    <row r="48" spans="1:16" ht="19.5" hidden="1" customHeight="1">
      <c r="A48" s="172" t="s">
        <v>4381</v>
      </c>
      <c r="B48" s="176">
        <v>46143</v>
      </c>
      <c r="C48" s="172" t="s">
        <v>100</v>
      </c>
      <c r="D48" s="172" t="s">
        <v>102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2820</v>
      </c>
      <c r="J48" s="176">
        <v>46134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9.86</v>
      </c>
    </row>
    <row r="49" spans="1:16" ht="19.5" hidden="1" customHeight="1">
      <c r="A49" s="172" t="s">
        <v>4381</v>
      </c>
      <c r="B49" s="176">
        <v>46143</v>
      </c>
      <c r="C49" s="172" t="s">
        <v>100</v>
      </c>
      <c r="D49" s="172" t="s">
        <v>103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2820</v>
      </c>
      <c r="J49" s="176">
        <v>46134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1824.52</v>
      </c>
    </row>
    <row r="50" spans="1:16" ht="19.5" hidden="1" customHeight="1">
      <c r="A50" s="172" t="s">
        <v>4381</v>
      </c>
      <c r="B50" s="176">
        <v>46143</v>
      </c>
      <c r="C50" s="172" t="s">
        <v>104</v>
      </c>
      <c r="D50" s="172" t="s">
        <v>105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2820</v>
      </c>
      <c r="J50" s="176">
        <v>46134</v>
      </c>
      <c r="K50" s="172" t="s">
        <v>93</v>
      </c>
      <c r="L50" s="172" t="s">
        <v>94</v>
      </c>
      <c r="M50" s="179">
        <v>0.48</v>
      </c>
      <c r="N50" s="177"/>
      <c r="O50" s="177"/>
      <c r="P50" s="180">
        <v>-1353.6</v>
      </c>
    </row>
    <row r="51" spans="1:16" ht="19.5" hidden="1" customHeight="1">
      <c r="A51" s="172" t="s">
        <v>4381</v>
      </c>
      <c r="B51" s="176">
        <v>46143</v>
      </c>
      <c r="C51" s="172" t="s">
        <v>2694</v>
      </c>
      <c r="D51" s="172" t="s">
        <v>95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2820</v>
      </c>
      <c r="J51" s="176">
        <v>46134</v>
      </c>
      <c r="K51" s="172" t="s">
        <v>93</v>
      </c>
      <c r="L51" s="172" t="s">
        <v>94</v>
      </c>
      <c r="M51" s="179">
        <v>0.48</v>
      </c>
      <c r="N51" s="177"/>
      <c r="O51" s="177"/>
      <c r="P51" s="180">
        <v>-8.33</v>
      </c>
    </row>
    <row r="52" spans="1:16" ht="19.5" hidden="1" customHeight="1">
      <c r="A52" s="172" t="s">
        <v>4382</v>
      </c>
      <c r="B52" s="176">
        <v>46143</v>
      </c>
      <c r="C52" s="172" t="s">
        <v>92</v>
      </c>
      <c r="D52" s="172" t="s">
        <v>24</v>
      </c>
      <c r="E52" s="172" t="s">
        <v>60</v>
      </c>
      <c r="F52" s="172" t="s">
        <v>1426</v>
      </c>
      <c r="G52" s="172" t="s">
        <v>84</v>
      </c>
      <c r="H52" s="177">
        <v>1</v>
      </c>
      <c r="I52" s="178">
        <v>2820</v>
      </c>
      <c r="J52" s="176">
        <v>46134</v>
      </c>
      <c r="K52" s="172" t="s">
        <v>93</v>
      </c>
      <c r="L52" s="172" t="s">
        <v>94</v>
      </c>
      <c r="M52" s="179">
        <v>0.48</v>
      </c>
      <c r="N52" s="177"/>
      <c r="O52" s="177"/>
      <c r="P52" s="180">
        <v>-82</v>
      </c>
    </row>
    <row r="53" spans="1:16" ht="19.5" hidden="1" customHeight="1">
      <c r="A53" s="172" t="s">
        <v>4382</v>
      </c>
      <c r="B53" s="176">
        <v>46143</v>
      </c>
      <c r="C53" s="172" t="s">
        <v>100</v>
      </c>
      <c r="D53" s="172" t="s">
        <v>101</v>
      </c>
      <c r="E53" s="172" t="s">
        <v>60</v>
      </c>
      <c r="F53" s="172" t="s">
        <v>1426</v>
      </c>
      <c r="G53" s="172" t="s">
        <v>84</v>
      </c>
      <c r="H53" s="177">
        <v>1</v>
      </c>
      <c r="I53" s="178">
        <v>2820</v>
      </c>
      <c r="J53" s="176">
        <v>46134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937.8</v>
      </c>
    </row>
    <row r="54" spans="1:16" ht="19.5" hidden="1" customHeight="1">
      <c r="A54" s="172" t="s">
        <v>4382</v>
      </c>
      <c r="B54" s="176">
        <v>46143</v>
      </c>
      <c r="C54" s="172" t="s">
        <v>100</v>
      </c>
      <c r="D54" s="172" t="s">
        <v>102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2820</v>
      </c>
      <c r="J54" s="176">
        <v>46134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9.3800000000000008</v>
      </c>
    </row>
    <row r="55" spans="1:16" ht="19.5" hidden="1" customHeight="1">
      <c r="A55" s="172" t="s">
        <v>4382</v>
      </c>
      <c r="B55" s="176">
        <v>46143</v>
      </c>
      <c r="C55" s="172" t="s">
        <v>100</v>
      </c>
      <c r="D55" s="172" t="s">
        <v>103</v>
      </c>
      <c r="E55" s="172" t="s">
        <v>60</v>
      </c>
      <c r="F55" s="172" t="s">
        <v>1426</v>
      </c>
      <c r="G55" s="172" t="s">
        <v>84</v>
      </c>
      <c r="H55" s="177">
        <v>1</v>
      </c>
      <c r="I55" s="178">
        <v>2820</v>
      </c>
      <c r="J55" s="176">
        <v>46134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1872.82</v>
      </c>
    </row>
    <row r="56" spans="1:16" ht="19.5" hidden="1" customHeight="1">
      <c r="A56" s="172" t="s">
        <v>4382</v>
      </c>
      <c r="B56" s="176">
        <v>46143</v>
      </c>
      <c r="C56" s="172" t="s">
        <v>104</v>
      </c>
      <c r="D56" s="172" t="s">
        <v>105</v>
      </c>
      <c r="E56" s="172" t="s">
        <v>60</v>
      </c>
      <c r="F56" s="172" t="s">
        <v>1426</v>
      </c>
      <c r="G56" s="172" t="s">
        <v>84</v>
      </c>
      <c r="H56" s="177">
        <v>1</v>
      </c>
      <c r="I56" s="178">
        <v>2820</v>
      </c>
      <c r="J56" s="176">
        <v>46134</v>
      </c>
      <c r="K56" s="172" t="s">
        <v>93</v>
      </c>
      <c r="L56" s="172" t="s">
        <v>94</v>
      </c>
      <c r="M56" s="179">
        <v>0.48</v>
      </c>
      <c r="N56" s="177"/>
      <c r="O56" s="177"/>
      <c r="P56" s="180">
        <v>-1353.6</v>
      </c>
    </row>
    <row r="57" spans="1:16" ht="19.5" hidden="1" customHeight="1">
      <c r="A57" s="172" t="s">
        <v>4382</v>
      </c>
      <c r="B57" s="176">
        <v>46143</v>
      </c>
      <c r="C57" s="172" t="s">
        <v>2694</v>
      </c>
      <c r="D57" s="172" t="s">
        <v>95</v>
      </c>
      <c r="E57" s="172" t="s">
        <v>60</v>
      </c>
      <c r="F57" s="172" t="s">
        <v>1426</v>
      </c>
      <c r="G57" s="172" t="s">
        <v>84</v>
      </c>
      <c r="H57" s="177">
        <v>1</v>
      </c>
      <c r="I57" s="178">
        <v>2820</v>
      </c>
      <c r="J57" s="176">
        <v>46134</v>
      </c>
      <c r="K57" s="172" t="s">
        <v>93</v>
      </c>
      <c r="L57" s="172" t="s">
        <v>94</v>
      </c>
      <c r="M57" s="179">
        <v>0.48</v>
      </c>
      <c r="N57" s="177"/>
      <c r="O57" s="177"/>
      <c r="P57" s="180">
        <v>-6.7</v>
      </c>
    </row>
    <row r="58" spans="1:16" ht="19.5" hidden="1" customHeight="1">
      <c r="A58" s="172" t="s">
        <v>4381</v>
      </c>
      <c r="B58" s="176">
        <v>46143</v>
      </c>
      <c r="C58" s="172" t="s">
        <v>2694</v>
      </c>
      <c r="D58" s="172" t="s">
        <v>82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0</v>
      </c>
      <c r="J58" s="176">
        <v>46134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-18.73</v>
      </c>
    </row>
    <row r="59" spans="1:16" ht="19.5" hidden="1" customHeight="1">
      <c r="A59" s="172" t="s">
        <v>4382</v>
      </c>
      <c r="B59" s="176">
        <v>46143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46134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-17.82</v>
      </c>
    </row>
    <row r="60" spans="1:16" ht="19.5" hidden="1" customHeight="1">
      <c r="A60" s="172" t="s">
        <v>4383</v>
      </c>
      <c r="B60" s="176">
        <v>46143</v>
      </c>
      <c r="C60" s="172" t="s">
        <v>92</v>
      </c>
      <c r="D60" s="172" t="s">
        <v>24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2870</v>
      </c>
      <c r="J60" s="176">
        <v>46141</v>
      </c>
      <c r="K60" s="172" t="s">
        <v>93</v>
      </c>
      <c r="L60" s="172" t="s">
        <v>94</v>
      </c>
      <c r="M60" s="179">
        <v>0.48</v>
      </c>
      <c r="N60" s="177"/>
      <c r="O60" s="177"/>
      <c r="P60" s="180">
        <v>-77</v>
      </c>
    </row>
    <row r="61" spans="1:16" ht="19.5" hidden="1" customHeight="1">
      <c r="A61" s="172" t="s">
        <v>4383</v>
      </c>
      <c r="B61" s="176">
        <v>46143</v>
      </c>
      <c r="C61" s="172" t="s">
        <v>100</v>
      </c>
      <c r="D61" s="172" t="s">
        <v>101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2870</v>
      </c>
      <c r="J61" s="176">
        <v>46141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995.26</v>
      </c>
    </row>
    <row r="62" spans="1:16" ht="19.5" hidden="1" customHeight="1">
      <c r="A62" s="172" t="s">
        <v>4383</v>
      </c>
      <c r="B62" s="176">
        <v>46143</v>
      </c>
      <c r="C62" s="172" t="s">
        <v>100</v>
      </c>
      <c r="D62" s="172" t="s">
        <v>102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2870</v>
      </c>
      <c r="J62" s="176">
        <v>46141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9.9499999999999993</v>
      </c>
    </row>
    <row r="63" spans="1:16" ht="19.5" hidden="1" customHeight="1">
      <c r="A63" s="172" t="s">
        <v>4383</v>
      </c>
      <c r="B63" s="176">
        <v>46143</v>
      </c>
      <c r="C63" s="172" t="s">
        <v>100</v>
      </c>
      <c r="D63" s="172" t="s">
        <v>103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2870</v>
      </c>
      <c r="J63" s="176">
        <v>46141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1864.79</v>
      </c>
    </row>
    <row r="64" spans="1:16" ht="19.5" hidden="1" customHeight="1">
      <c r="A64" s="172" t="s">
        <v>4383</v>
      </c>
      <c r="B64" s="176">
        <v>46143</v>
      </c>
      <c r="C64" s="172" t="s">
        <v>104</v>
      </c>
      <c r="D64" s="172" t="s">
        <v>105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2870</v>
      </c>
      <c r="J64" s="176">
        <v>46141</v>
      </c>
      <c r="K64" s="172" t="s">
        <v>93</v>
      </c>
      <c r="L64" s="172" t="s">
        <v>94</v>
      </c>
      <c r="M64" s="179">
        <v>0.48</v>
      </c>
      <c r="N64" s="177"/>
      <c r="O64" s="177"/>
      <c r="P64" s="180">
        <v>-1377.6</v>
      </c>
    </row>
    <row r="65" spans="1:16" ht="19.5" hidden="1" customHeight="1">
      <c r="A65" s="172" t="s">
        <v>4383</v>
      </c>
      <c r="B65" s="176">
        <v>46143</v>
      </c>
      <c r="C65" s="172" t="s">
        <v>2694</v>
      </c>
      <c r="D65" s="172" t="s">
        <v>95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2870</v>
      </c>
      <c r="J65" s="176">
        <v>46141</v>
      </c>
      <c r="K65" s="172" t="s">
        <v>93</v>
      </c>
      <c r="L65" s="172" t="s">
        <v>94</v>
      </c>
      <c r="M65" s="179">
        <v>0.48</v>
      </c>
      <c r="N65" s="177"/>
      <c r="O65" s="177"/>
      <c r="P65" s="180">
        <v>-8.9499999999999993</v>
      </c>
    </row>
    <row r="66" spans="1:16" ht="19.5" hidden="1" customHeight="1">
      <c r="A66" s="172" t="s">
        <v>4384</v>
      </c>
      <c r="B66" s="176">
        <v>46143</v>
      </c>
      <c r="C66" s="172" t="s">
        <v>92</v>
      </c>
      <c r="D66" s="172" t="s">
        <v>24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2820</v>
      </c>
      <c r="J66" s="176">
        <v>46139</v>
      </c>
      <c r="K66" s="172" t="s">
        <v>93</v>
      </c>
      <c r="L66" s="172" t="s">
        <v>94</v>
      </c>
      <c r="M66" s="179">
        <v>0.48</v>
      </c>
      <c r="N66" s="177"/>
      <c r="O66" s="177"/>
      <c r="P66" s="180">
        <v>-80</v>
      </c>
    </row>
    <row r="67" spans="1:16" ht="19.5" hidden="1" customHeight="1">
      <c r="A67" s="172" t="s">
        <v>4384</v>
      </c>
      <c r="B67" s="176">
        <v>46143</v>
      </c>
      <c r="C67" s="172" t="s">
        <v>100</v>
      </c>
      <c r="D67" s="172" t="s">
        <v>101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2820</v>
      </c>
      <c r="J67" s="176">
        <v>46139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1094.23</v>
      </c>
    </row>
    <row r="68" spans="1:16" ht="19.5" hidden="1" customHeight="1">
      <c r="A68" s="172" t="s">
        <v>4384</v>
      </c>
      <c r="B68" s="176">
        <v>46143</v>
      </c>
      <c r="C68" s="172" t="s">
        <v>100</v>
      </c>
      <c r="D68" s="172" t="s">
        <v>102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2820</v>
      </c>
      <c r="J68" s="176">
        <v>46139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10.94</v>
      </c>
    </row>
    <row r="69" spans="1:16" ht="19.5" hidden="1" customHeight="1">
      <c r="A69" s="172" t="s">
        <v>4384</v>
      </c>
      <c r="B69" s="176">
        <v>46143</v>
      </c>
      <c r="C69" s="172" t="s">
        <v>100</v>
      </c>
      <c r="D69" s="172" t="s">
        <v>103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2820</v>
      </c>
      <c r="J69" s="176">
        <v>46139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1714.83</v>
      </c>
    </row>
    <row r="70" spans="1:16" ht="19.5" hidden="1" customHeight="1">
      <c r="A70" s="172" t="s">
        <v>4384</v>
      </c>
      <c r="B70" s="176">
        <v>46143</v>
      </c>
      <c r="C70" s="172" t="s">
        <v>104</v>
      </c>
      <c r="D70" s="172" t="s">
        <v>105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2820</v>
      </c>
      <c r="J70" s="176">
        <v>46139</v>
      </c>
      <c r="K70" s="172" t="s">
        <v>93</v>
      </c>
      <c r="L70" s="172" t="s">
        <v>94</v>
      </c>
      <c r="M70" s="179">
        <v>0.48</v>
      </c>
      <c r="N70" s="177"/>
      <c r="O70" s="177"/>
      <c r="P70" s="180">
        <v>-1353.6</v>
      </c>
    </row>
    <row r="71" spans="1:16" ht="19.5" hidden="1" customHeight="1">
      <c r="A71" s="172" t="s">
        <v>4385</v>
      </c>
      <c r="B71" s="176">
        <v>46143</v>
      </c>
      <c r="C71" s="172" t="s">
        <v>2694</v>
      </c>
      <c r="D71" s="172" t="s">
        <v>82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0</v>
      </c>
      <c r="J71" s="176">
        <v>46143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-8.8699999999999992</v>
      </c>
    </row>
    <row r="72" spans="1:16" ht="19.5" customHeight="1">
      <c r="A72" s="172" t="s">
        <v>4351</v>
      </c>
      <c r="B72" s="176">
        <v>46143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46143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-566.05999999999995</v>
      </c>
    </row>
    <row r="73" spans="1:16" ht="19.5" customHeight="1">
      <c r="A73" s="172" t="s">
        <v>4352</v>
      </c>
      <c r="B73" s="176">
        <v>46143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46143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-1124.4100000000001</v>
      </c>
    </row>
    <row r="74" spans="1:16" ht="19.5" customHeight="1">
      <c r="A74" s="172" t="s">
        <v>4353</v>
      </c>
      <c r="B74" s="176">
        <v>46143</v>
      </c>
      <c r="C74" s="172" t="s">
        <v>109</v>
      </c>
      <c r="D74" s="172" t="s">
        <v>139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46143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-1124.0899999999999</v>
      </c>
    </row>
    <row r="75" spans="1:16" ht="19.5" customHeight="1">
      <c r="A75" s="172" t="s">
        <v>3013</v>
      </c>
      <c r="B75" s="176">
        <v>46143</v>
      </c>
      <c r="C75" s="172" t="s">
        <v>109</v>
      </c>
      <c r="D75" s="172" t="s">
        <v>143</v>
      </c>
      <c r="E75" s="172" t="s">
        <v>85</v>
      </c>
      <c r="F75" s="172" t="s">
        <v>85</v>
      </c>
      <c r="G75" s="172" t="s">
        <v>85</v>
      </c>
      <c r="H75" s="177">
        <v>0</v>
      </c>
      <c r="I75" s="178">
        <v>0</v>
      </c>
      <c r="J75" s="176">
        <v>46143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-987</v>
      </c>
    </row>
    <row r="76" spans="1:16" ht="19.5" customHeight="1">
      <c r="A76" s="172" t="s">
        <v>4354</v>
      </c>
      <c r="B76" s="176">
        <v>46143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46143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-1145.24</v>
      </c>
    </row>
    <row r="77" spans="1:16" ht="19.5" hidden="1" customHeight="1">
      <c r="A77" s="172" t="s">
        <v>4340</v>
      </c>
      <c r="B77" s="176">
        <v>46144</v>
      </c>
      <c r="C77" s="172" t="s">
        <v>2694</v>
      </c>
      <c r="D77" s="172" t="s">
        <v>95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46137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-6.09</v>
      </c>
    </row>
    <row r="78" spans="1:16" ht="19.5" hidden="1" customHeight="1">
      <c r="A78" s="172" t="s">
        <v>4340</v>
      </c>
      <c r="B78" s="176">
        <v>46144</v>
      </c>
      <c r="C78" s="172" t="s">
        <v>2694</v>
      </c>
      <c r="D78" s="172" t="s">
        <v>98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46137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4340</v>
      </c>
      <c r="B79" s="176">
        <v>46144</v>
      </c>
      <c r="C79" s="172" t="s">
        <v>92</v>
      </c>
      <c r="D79" s="172" t="s">
        <v>24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46137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-81</v>
      </c>
    </row>
    <row r="80" spans="1:16" ht="19.5" hidden="1" customHeight="1">
      <c r="A80" s="172" t="s">
        <v>4340</v>
      </c>
      <c r="B80" s="176">
        <v>46144</v>
      </c>
      <c r="C80" s="172" t="s">
        <v>92</v>
      </c>
      <c r="D80" s="172" t="s">
        <v>97</v>
      </c>
      <c r="E80" s="172" t="s">
        <v>57</v>
      </c>
      <c r="F80" s="172" t="s">
        <v>1263</v>
      </c>
      <c r="G80" s="172" t="s">
        <v>84</v>
      </c>
      <c r="H80" s="177">
        <v>1</v>
      </c>
      <c r="I80" s="178">
        <v>0</v>
      </c>
      <c r="J80" s="176">
        <v>46137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-79</v>
      </c>
    </row>
    <row r="81" spans="1:16" ht="19.5" hidden="1" customHeight="1">
      <c r="A81" s="172" t="s">
        <v>4386</v>
      </c>
      <c r="B81" s="176">
        <v>46144</v>
      </c>
      <c r="C81" s="172" t="s">
        <v>2694</v>
      </c>
      <c r="D81" s="172" t="s">
        <v>95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46134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-5.98</v>
      </c>
    </row>
    <row r="82" spans="1:16" ht="19.5" hidden="1" customHeight="1">
      <c r="A82" s="172" t="s">
        <v>4386</v>
      </c>
      <c r="B82" s="176">
        <v>46144</v>
      </c>
      <c r="C82" s="172" t="s">
        <v>2694</v>
      </c>
      <c r="D82" s="172" t="s">
        <v>98</v>
      </c>
      <c r="E82" s="172" t="s">
        <v>40</v>
      </c>
      <c r="F82" s="172" t="s">
        <v>197</v>
      </c>
      <c r="G82" s="172" t="s">
        <v>84</v>
      </c>
      <c r="H82" s="177">
        <v>1</v>
      </c>
      <c r="I82" s="178">
        <v>0</v>
      </c>
      <c r="J82" s="176">
        <v>46134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-15</v>
      </c>
    </row>
    <row r="83" spans="1:16" ht="19.5" hidden="1" customHeight="1">
      <c r="A83" s="172" t="s">
        <v>4386</v>
      </c>
      <c r="B83" s="176">
        <v>46144</v>
      </c>
      <c r="C83" s="172" t="s">
        <v>92</v>
      </c>
      <c r="D83" s="172" t="s">
        <v>24</v>
      </c>
      <c r="E83" s="172" t="s">
        <v>40</v>
      </c>
      <c r="F83" s="172" t="s">
        <v>197</v>
      </c>
      <c r="G83" s="172" t="s">
        <v>84</v>
      </c>
      <c r="H83" s="177">
        <v>1</v>
      </c>
      <c r="I83" s="178">
        <v>0</v>
      </c>
      <c r="J83" s="176">
        <v>46134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-70</v>
      </c>
    </row>
    <row r="84" spans="1:16" ht="19.5" hidden="1" customHeight="1">
      <c r="A84" s="172" t="s">
        <v>4386</v>
      </c>
      <c r="B84" s="176">
        <v>46144</v>
      </c>
      <c r="C84" s="172" t="s">
        <v>92</v>
      </c>
      <c r="D84" s="172" t="s">
        <v>97</v>
      </c>
      <c r="E84" s="172" t="s">
        <v>40</v>
      </c>
      <c r="F84" s="172" t="s">
        <v>197</v>
      </c>
      <c r="G84" s="172" t="s">
        <v>84</v>
      </c>
      <c r="H84" s="177">
        <v>1</v>
      </c>
      <c r="I84" s="178">
        <v>0</v>
      </c>
      <c r="J84" s="176">
        <v>46134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-82</v>
      </c>
    </row>
    <row r="85" spans="1:16" ht="19.5" hidden="1" customHeight="1">
      <c r="A85" s="172" t="s">
        <v>4387</v>
      </c>
      <c r="B85" s="176">
        <v>46144</v>
      </c>
      <c r="C85" s="172" t="s">
        <v>2694</v>
      </c>
      <c r="D85" s="172" t="s">
        <v>82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0</v>
      </c>
      <c r="J85" s="176">
        <v>46144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-19.489999999999998</v>
      </c>
    </row>
    <row r="86" spans="1:16" ht="19.5" hidden="1" customHeight="1">
      <c r="A86" s="172" t="s">
        <v>4388</v>
      </c>
      <c r="B86" s="176">
        <v>46144</v>
      </c>
      <c r="C86" s="172" t="s">
        <v>92</v>
      </c>
      <c r="D86" s="172" t="s">
        <v>24</v>
      </c>
      <c r="E86" s="172" t="s">
        <v>40</v>
      </c>
      <c r="F86" s="172" t="s">
        <v>197</v>
      </c>
      <c r="G86" s="172" t="s">
        <v>84</v>
      </c>
      <c r="H86" s="177">
        <v>1</v>
      </c>
      <c r="I86" s="178">
        <v>2820</v>
      </c>
      <c r="J86" s="176">
        <v>46142</v>
      </c>
      <c r="K86" s="172" t="s">
        <v>93</v>
      </c>
      <c r="L86" s="172" t="s">
        <v>94</v>
      </c>
      <c r="M86" s="179">
        <v>0.48</v>
      </c>
      <c r="N86" s="177"/>
      <c r="O86" s="177"/>
      <c r="P86" s="180">
        <v>-77</v>
      </c>
    </row>
    <row r="87" spans="1:16" ht="19.5" hidden="1" customHeight="1">
      <c r="A87" s="172" t="s">
        <v>4388</v>
      </c>
      <c r="B87" s="176">
        <v>46144</v>
      </c>
      <c r="C87" s="172" t="s">
        <v>100</v>
      </c>
      <c r="D87" s="172" t="s">
        <v>101</v>
      </c>
      <c r="E87" s="172" t="s">
        <v>40</v>
      </c>
      <c r="F87" s="172" t="s">
        <v>197</v>
      </c>
      <c r="G87" s="172" t="s">
        <v>84</v>
      </c>
      <c r="H87" s="177">
        <v>1</v>
      </c>
      <c r="I87" s="178">
        <v>2820</v>
      </c>
      <c r="J87" s="176">
        <v>46142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1117.1400000000001</v>
      </c>
    </row>
    <row r="88" spans="1:16" ht="19.5" hidden="1" customHeight="1">
      <c r="A88" s="172" t="s">
        <v>4388</v>
      </c>
      <c r="B88" s="176">
        <v>46144</v>
      </c>
      <c r="C88" s="172" t="s">
        <v>100</v>
      </c>
      <c r="D88" s="172" t="s">
        <v>102</v>
      </c>
      <c r="E88" s="172" t="s">
        <v>40</v>
      </c>
      <c r="F88" s="172" t="s">
        <v>197</v>
      </c>
      <c r="G88" s="172" t="s">
        <v>84</v>
      </c>
      <c r="H88" s="177">
        <v>1</v>
      </c>
      <c r="I88" s="178">
        <v>2820</v>
      </c>
      <c r="J88" s="176">
        <v>46142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4388</v>
      </c>
      <c r="B89" s="176">
        <v>46144</v>
      </c>
      <c r="C89" s="172" t="s">
        <v>100</v>
      </c>
      <c r="D89" s="172" t="s">
        <v>103</v>
      </c>
      <c r="E89" s="172" t="s">
        <v>40</v>
      </c>
      <c r="F89" s="172" t="s">
        <v>197</v>
      </c>
      <c r="G89" s="172" t="s">
        <v>84</v>
      </c>
      <c r="H89" s="177">
        <v>1</v>
      </c>
      <c r="I89" s="178">
        <v>2820</v>
      </c>
      <c r="J89" s="176">
        <v>46142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1702.86</v>
      </c>
    </row>
    <row r="90" spans="1:16" ht="19.5" hidden="1" customHeight="1">
      <c r="A90" s="172" t="s">
        <v>4388</v>
      </c>
      <c r="B90" s="176">
        <v>46144</v>
      </c>
      <c r="C90" s="172" t="s">
        <v>104</v>
      </c>
      <c r="D90" s="172" t="s">
        <v>105</v>
      </c>
      <c r="E90" s="172" t="s">
        <v>40</v>
      </c>
      <c r="F90" s="172" t="s">
        <v>197</v>
      </c>
      <c r="G90" s="172" t="s">
        <v>84</v>
      </c>
      <c r="H90" s="177">
        <v>1</v>
      </c>
      <c r="I90" s="178">
        <v>2820</v>
      </c>
      <c r="J90" s="176">
        <v>46142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-1353.6</v>
      </c>
    </row>
    <row r="91" spans="1:16" ht="19.5" hidden="1" customHeight="1">
      <c r="A91" s="172" t="s">
        <v>4388</v>
      </c>
      <c r="B91" s="176">
        <v>46144</v>
      </c>
      <c r="C91" s="172" t="s">
        <v>2694</v>
      </c>
      <c r="D91" s="172" t="s">
        <v>95</v>
      </c>
      <c r="E91" s="172" t="s">
        <v>40</v>
      </c>
      <c r="F91" s="172" t="s">
        <v>197</v>
      </c>
      <c r="G91" s="172" t="s">
        <v>84</v>
      </c>
      <c r="H91" s="177">
        <v>1</v>
      </c>
      <c r="I91" s="178">
        <v>2820</v>
      </c>
      <c r="J91" s="176">
        <v>46142</v>
      </c>
      <c r="K91" s="172" t="s">
        <v>93</v>
      </c>
      <c r="L91" s="172" t="s">
        <v>94</v>
      </c>
      <c r="M91" s="179">
        <v>0.48</v>
      </c>
      <c r="N91" s="177"/>
      <c r="O91" s="177"/>
      <c r="P91" s="180">
        <v>-9.65</v>
      </c>
    </row>
    <row r="92" spans="1:16" ht="19.5" hidden="1" customHeight="1">
      <c r="A92" s="172" t="s">
        <v>4362</v>
      </c>
      <c r="B92" s="176">
        <v>46144</v>
      </c>
      <c r="C92" s="172" t="s">
        <v>92</v>
      </c>
      <c r="D92" s="172" t="s">
        <v>24</v>
      </c>
      <c r="E92" s="172" t="s">
        <v>38</v>
      </c>
      <c r="F92" s="172" t="s">
        <v>87</v>
      </c>
      <c r="G92" s="172" t="s">
        <v>84</v>
      </c>
      <c r="H92" s="177">
        <v>1</v>
      </c>
      <c r="I92" s="178">
        <v>0</v>
      </c>
      <c r="J92" s="176">
        <v>46137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-70</v>
      </c>
    </row>
    <row r="93" spans="1:16" ht="19.5" hidden="1" customHeight="1">
      <c r="A93" s="172" t="s">
        <v>4362</v>
      </c>
      <c r="B93" s="176">
        <v>46144</v>
      </c>
      <c r="C93" s="172" t="s">
        <v>92</v>
      </c>
      <c r="D93" s="172" t="s">
        <v>97</v>
      </c>
      <c r="E93" s="172" t="s">
        <v>38</v>
      </c>
      <c r="F93" s="172" t="s">
        <v>87</v>
      </c>
      <c r="G93" s="172" t="s">
        <v>84</v>
      </c>
      <c r="H93" s="177">
        <v>1</v>
      </c>
      <c r="I93" s="178">
        <v>0</v>
      </c>
      <c r="J93" s="176">
        <v>46137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-67</v>
      </c>
    </row>
    <row r="94" spans="1:16" ht="19.5" hidden="1" customHeight="1">
      <c r="A94" s="172" t="s">
        <v>4362</v>
      </c>
      <c r="B94" s="176">
        <v>46144</v>
      </c>
      <c r="C94" s="172" t="s">
        <v>2694</v>
      </c>
      <c r="D94" s="172" t="s">
        <v>95</v>
      </c>
      <c r="E94" s="172" t="s">
        <v>38</v>
      </c>
      <c r="F94" s="172" t="s">
        <v>87</v>
      </c>
      <c r="G94" s="172" t="s">
        <v>84</v>
      </c>
      <c r="H94" s="177">
        <v>1</v>
      </c>
      <c r="I94" s="178">
        <v>0</v>
      </c>
      <c r="J94" s="176">
        <v>46137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-4.84</v>
      </c>
    </row>
    <row r="95" spans="1:16" ht="19.5" hidden="1" customHeight="1">
      <c r="A95" s="172" t="s">
        <v>4362</v>
      </c>
      <c r="B95" s="176">
        <v>46144</v>
      </c>
      <c r="C95" s="172" t="s">
        <v>2694</v>
      </c>
      <c r="D95" s="172" t="s">
        <v>98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0</v>
      </c>
      <c r="J95" s="176">
        <v>46137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4389</v>
      </c>
      <c r="B96" s="176">
        <v>46144</v>
      </c>
      <c r="C96" s="172" t="s">
        <v>92</v>
      </c>
      <c r="D96" s="172" t="s">
        <v>24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2820</v>
      </c>
      <c r="J96" s="176">
        <v>46142</v>
      </c>
      <c r="K96" s="172" t="s">
        <v>93</v>
      </c>
      <c r="L96" s="172" t="s">
        <v>94</v>
      </c>
      <c r="M96" s="179">
        <v>0.48</v>
      </c>
      <c r="N96" s="177"/>
      <c r="O96" s="177"/>
      <c r="P96" s="180">
        <v>-81</v>
      </c>
    </row>
    <row r="97" spans="1:16" ht="19.5" hidden="1" customHeight="1">
      <c r="A97" s="172" t="s">
        <v>4389</v>
      </c>
      <c r="B97" s="176">
        <v>46144</v>
      </c>
      <c r="C97" s="172" t="s">
        <v>100</v>
      </c>
      <c r="D97" s="172" t="s">
        <v>101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2820</v>
      </c>
      <c r="J97" s="176">
        <v>46142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982.86</v>
      </c>
    </row>
    <row r="98" spans="1:16" ht="19.5" hidden="1" customHeight="1">
      <c r="A98" s="172" t="s">
        <v>4389</v>
      </c>
      <c r="B98" s="176">
        <v>46144</v>
      </c>
      <c r="C98" s="172" t="s">
        <v>100</v>
      </c>
      <c r="D98" s="172" t="s">
        <v>102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2820</v>
      </c>
      <c r="J98" s="176">
        <v>46142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9.83</v>
      </c>
    </row>
    <row r="99" spans="1:16" ht="19.5" hidden="1" customHeight="1">
      <c r="A99" s="172" t="s">
        <v>4389</v>
      </c>
      <c r="B99" s="176">
        <v>46144</v>
      </c>
      <c r="C99" s="172" t="s">
        <v>100</v>
      </c>
      <c r="D99" s="172" t="s">
        <v>103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2820</v>
      </c>
      <c r="J99" s="176">
        <v>46142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1827.31</v>
      </c>
    </row>
    <row r="100" spans="1:16" ht="19.5" hidden="1" customHeight="1">
      <c r="A100" s="172" t="s">
        <v>4389</v>
      </c>
      <c r="B100" s="176">
        <v>46144</v>
      </c>
      <c r="C100" s="172" t="s">
        <v>104</v>
      </c>
      <c r="D100" s="172" t="s">
        <v>105</v>
      </c>
      <c r="E100" s="172" t="s">
        <v>60</v>
      </c>
      <c r="F100" s="172" t="s">
        <v>1426</v>
      </c>
      <c r="G100" s="172" t="s">
        <v>84</v>
      </c>
      <c r="H100" s="177">
        <v>1</v>
      </c>
      <c r="I100" s="178">
        <v>2820</v>
      </c>
      <c r="J100" s="176">
        <v>46142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-1353.6</v>
      </c>
    </row>
    <row r="101" spans="1:16" ht="19.5" hidden="1" customHeight="1">
      <c r="A101" s="172" t="s">
        <v>4389</v>
      </c>
      <c r="B101" s="176">
        <v>46144</v>
      </c>
      <c r="C101" s="172" t="s">
        <v>2694</v>
      </c>
      <c r="D101" s="172" t="s">
        <v>95</v>
      </c>
      <c r="E101" s="172" t="s">
        <v>60</v>
      </c>
      <c r="F101" s="172" t="s">
        <v>1426</v>
      </c>
      <c r="G101" s="172" t="s">
        <v>84</v>
      </c>
      <c r="H101" s="177">
        <v>1</v>
      </c>
      <c r="I101" s="178">
        <v>2820</v>
      </c>
      <c r="J101" s="176">
        <v>46142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-7.85</v>
      </c>
    </row>
    <row r="102" spans="1:16" ht="19.5" hidden="1" customHeight="1">
      <c r="A102" s="172" t="s">
        <v>4389</v>
      </c>
      <c r="B102" s="176">
        <v>46144</v>
      </c>
      <c r="C102" s="172" t="s">
        <v>2694</v>
      </c>
      <c r="D102" s="172" t="s">
        <v>82</v>
      </c>
      <c r="E102" s="172" t="s">
        <v>60</v>
      </c>
      <c r="F102" s="172" t="s">
        <v>1426</v>
      </c>
      <c r="G102" s="172" t="s">
        <v>84</v>
      </c>
      <c r="H102" s="177">
        <v>1</v>
      </c>
      <c r="I102" s="178">
        <v>0</v>
      </c>
      <c r="J102" s="176">
        <v>46142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-18.670000000000002</v>
      </c>
    </row>
    <row r="103" spans="1:16" ht="19.5" hidden="1" customHeight="1">
      <c r="A103" s="172" t="s">
        <v>4390</v>
      </c>
      <c r="B103" s="176">
        <v>46144</v>
      </c>
      <c r="C103" s="172" t="s">
        <v>92</v>
      </c>
      <c r="D103" s="172" t="s">
        <v>24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2870</v>
      </c>
      <c r="J103" s="176">
        <v>46137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-84</v>
      </c>
    </row>
    <row r="104" spans="1:16" ht="19.5" hidden="1" customHeight="1">
      <c r="A104" s="172" t="s">
        <v>4390</v>
      </c>
      <c r="B104" s="176">
        <v>46144</v>
      </c>
      <c r="C104" s="172" t="s">
        <v>100</v>
      </c>
      <c r="D104" s="172" t="s">
        <v>101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2870</v>
      </c>
      <c r="J104" s="176">
        <v>46137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1162.73</v>
      </c>
    </row>
    <row r="105" spans="1:16" ht="19.5" hidden="1" customHeight="1">
      <c r="A105" s="172" t="s">
        <v>4390</v>
      </c>
      <c r="B105" s="176">
        <v>46144</v>
      </c>
      <c r="C105" s="172" t="s">
        <v>100</v>
      </c>
      <c r="D105" s="172" t="s">
        <v>102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2870</v>
      </c>
      <c r="J105" s="176">
        <v>46137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11.63</v>
      </c>
    </row>
    <row r="106" spans="1:16" ht="19.5" hidden="1" customHeight="1">
      <c r="A106" s="172" t="s">
        <v>4390</v>
      </c>
      <c r="B106" s="176">
        <v>46144</v>
      </c>
      <c r="C106" s="172" t="s">
        <v>100</v>
      </c>
      <c r="D106" s="172" t="s">
        <v>103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2870</v>
      </c>
      <c r="J106" s="176">
        <v>46137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1695.64</v>
      </c>
    </row>
    <row r="107" spans="1:16" ht="19.5" hidden="1" customHeight="1">
      <c r="A107" s="172" t="s">
        <v>4390</v>
      </c>
      <c r="B107" s="176">
        <v>46144</v>
      </c>
      <c r="C107" s="172" t="s">
        <v>104</v>
      </c>
      <c r="D107" s="172" t="s">
        <v>105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2870</v>
      </c>
      <c r="J107" s="176">
        <v>46137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-1377.6</v>
      </c>
    </row>
    <row r="108" spans="1:16" ht="19.5" hidden="1" customHeight="1">
      <c r="A108" s="172" t="s">
        <v>4390</v>
      </c>
      <c r="B108" s="176">
        <v>46144</v>
      </c>
      <c r="C108" s="172" t="s">
        <v>2694</v>
      </c>
      <c r="D108" s="172" t="s">
        <v>95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2870</v>
      </c>
      <c r="J108" s="176">
        <v>46137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-10.33</v>
      </c>
    </row>
    <row r="109" spans="1:16" ht="19.5" hidden="1" customHeight="1">
      <c r="A109" s="172" t="s">
        <v>4391</v>
      </c>
      <c r="B109" s="176">
        <v>46144</v>
      </c>
      <c r="C109" s="172" t="s">
        <v>2694</v>
      </c>
      <c r="D109" s="172" t="s">
        <v>82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46144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-2.69</v>
      </c>
    </row>
    <row r="110" spans="1:16" ht="19.5" hidden="1" customHeight="1">
      <c r="A110" s="172" t="s">
        <v>4391</v>
      </c>
      <c r="B110" s="176">
        <v>46144</v>
      </c>
      <c r="C110" s="172" t="s">
        <v>2694</v>
      </c>
      <c r="D110" s="172" t="s">
        <v>82</v>
      </c>
      <c r="E110" s="172" t="s">
        <v>59</v>
      </c>
      <c r="F110" s="172" t="s">
        <v>1386</v>
      </c>
      <c r="G110" s="172" t="s">
        <v>84</v>
      </c>
      <c r="H110" s="177">
        <v>1</v>
      </c>
      <c r="I110" s="178">
        <v>0</v>
      </c>
      <c r="J110" s="176">
        <v>46144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-2.69</v>
      </c>
    </row>
    <row r="111" spans="1:16" ht="19.5" hidden="1" customHeight="1">
      <c r="A111" s="172" t="s">
        <v>4392</v>
      </c>
      <c r="B111" s="176">
        <v>46144</v>
      </c>
      <c r="C111" s="172" t="s">
        <v>2694</v>
      </c>
      <c r="D111" s="172" t="s">
        <v>95</v>
      </c>
      <c r="E111" s="172" t="s">
        <v>57</v>
      </c>
      <c r="F111" s="172" t="s">
        <v>1263</v>
      </c>
      <c r="G111" s="172" t="s">
        <v>84</v>
      </c>
      <c r="H111" s="177">
        <v>1</v>
      </c>
      <c r="I111" s="178">
        <v>0</v>
      </c>
      <c r="J111" s="176">
        <v>46138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-5.28</v>
      </c>
    </row>
    <row r="112" spans="1:16" ht="19.5" hidden="1" customHeight="1">
      <c r="A112" s="172" t="s">
        <v>4392</v>
      </c>
      <c r="B112" s="176">
        <v>46144</v>
      </c>
      <c r="C112" s="172" t="s">
        <v>2694</v>
      </c>
      <c r="D112" s="172" t="s">
        <v>98</v>
      </c>
      <c r="E112" s="172" t="s">
        <v>57</v>
      </c>
      <c r="F112" s="172" t="s">
        <v>1263</v>
      </c>
      <c r="G112" s="172" t="s">
        <v>84</v>
      </c>
      <c r="H112" s="177">
        <v>1</v>
      </c>
      <c r="I112" s="178">
        <v>0</v>
      </c>
      <c r="J112" s="176">
        <v>46138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4392</v>
      </c>
      <c r="B113" s="176">
        <v>46144</v>
      </c>
      <c r="C113" s="172" t="s">
        <v>92</v>
      </c>
      <c r="D113" s="172" t="s">
        <v>24</v>
      </c>
      <c r="E113" s="172" t="s">
        <v>57</v>
      </c>
      <c r="F113" s="172" t="s">
        <v>1263</v>
      </c>
      <c r="G113" s="172" t="s">
        <v>84</v>
      </c>
      <c r="H113" s="177">
        <v>1</v>
      </c>
      <c r="I113" s="178">
        <v>0</v>
      </c>
      <c r="J113" s="176">
        <v>46138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-72</v>
      </c>
    </row>
    <row r="114" spans="1:16" ht="19.5" hidden="1" customHeight="1">
      <c r="A114" s="172" t="s">
        <v>4392</v>
      </c>
      <c r="B114" s="176">
        <v>46144</v>
      </c>
      <c r="C114" s="172" t="s">
        <v>92</v>
      </c>
      <c r="D114" s="172" t="s">
        <v>97</v>
      </c>
      <c r="E114" s="172" t="s">
        <v>57</v>
      </c>
      <c r="F114" s="172" t="s">
        <v>1263</v>
      </c>
      <c r="G114" s="172" t="s">
        <v>84</v>
      </c>
      <c r="H114" s="177">
        <v>1</v>
      </c>
      <c r="I114" s="178">
        <v>0</v>
      </c>
      <c r="J114" s="176">
        <v>46138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-72</v>
      </c>
    </row>
    <row r="115" spans="1:16" ht="19.5" hidden="1" customHeight="1">
      <c r="A115" s="172" t="s">
        <v>4393</v>
      </c>
      <c r="B115" s="176">
        <v>46144</v>
      </c>
      <c r="C115" s="172" t="s">
        <v>92</v>
      </c>
      <c r="D115" s="172" t="s">
        <v>24</v>
      </c>
      <c r="E115" s="172" t="s">
        <v>43</v>
      </c>
      <c r="F115" s="172" t="s">
        <v>125</v>
      </c>
      <c r="G115" s="172" t="s">
        <v>84</v>
      </c>
      <c r="H115" s="177">
        <v>1</v>
      </c>
      <c r="I115" s="178">
        <v>2870</v>
      </c>
      <c r="J115" s="176">
        <v>46141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-67</v>
      </c>
    </row>
    <row r="116" spans="1:16" ht="19.5" hidden="1" customHeight="1">
      <c r="A116" s="172" t="s">
        <v>4393</v>
      </c>
      <c r="B116" s="176">
        <v>46144</v>
      </c>
      <c r="C116" s="172" t="s">
        <v>100</v>
      </c>
      <c r="D116" s="172" t="s">
        <v>101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2870</v>
      </c>
      <c r="J116" s="176">
        <v>46141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1000</v>
      </c>
    </row>
    <row r="117" spans="1:16" ht="19.5" hidden="1" customHeight="1">
      <c r="A117" s="172" t="s">
        <v>4393</v>
      </c>
      <c r="B117" s="176">
        <v>46144</v>
      </c>
      <c r="C117" s="172" t="s">
        <v>100</v>
      </c>
      <c r="D117" s="172" t="s">
        <v>102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2870</v>
      </c>
      <c r="J117" s="176">
        <v>46141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</v>
      </c>
    </row>
    <row r="118" spans="1:16" ht="19.5" hidden="1" customHeight="1">
      <c r="A118" s="172" t="s">
        <v>4393</v>
      </c>
      <c r="B118" s="176">
        <v>46144</v>
      </c>
      <c r="C118" s="172" t="s">
        <v>100</v>
      </c>
      <c r="D118" s="172" t="s">
        <v>103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2870</v>
      </c>
      <c r="J118" s="176">
        <v>46141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1860</v>
      </c>
    </row>
    <row r="119" spans="1:16" ht="19.5" hidden="1" customHeight="1">
      <c r="A119" s="172" t="s">
        <v>4393</v>
      </c>
      <c r="B119" s="176">
        <v>46144</v>
      </c>
      <c r="C119" s="172" t="s">
        <v>104</v>
      </c>
      <c r="D119" s="172" t="s">
        <v>105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2870</v>
      </c>
      <c r="J119" s="176">
        <v>46141</v>
      </c>
      <c r="K119" s="172" t="s">
        <v>93</v>
      </c>
      <c r="L119" s="172" t="s">
        <v>94</v>
      </c>
      <c r="M119" s="179">
        <v>0.48</v>
      </c>
      <c r="N119" s="177"/>
      <c r="O119" s="177"/>
      <c r="P119" s="180">
        <v>-1377.6</v>
      </c>
    </row>
    <row r="120" spans="1:16" ht="19.5" hidden="1" customHeight="1">
      <c r="A120" s="172" t="s">
        <v>4393</v>
      </c>
      <c r="B120" s="176">
        <v>46144</v>
      </c>
      <c r="C120" s="172" t="s">
        <v>2694</v>
      </c>
      <c r="D120" s="172" t="s">
        <v>95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2870</v>
      </c>
      <c r="J120" s="176">
        <v>46141</v>
      </c>
      <c r="K120" s="172" t="s">
        <v>93</v>
      </c>
      <c r="L120" s="172" t="s">
        <v>94</v>
      </c>
      <c r="M120" s="179">
        <v>0.48</v>
      </c>
      <c r="N120" s="177"/>
      <c r="O120" s="177"/>
      <c r="P120" s="180">
        <v>-7.41</v>
      </c>
    </row>
    <row r="121" spans="1:16" ht="19.5" hidden="1" customHeight="1">
      <c r="A121" s="172" t="s">
        <v>4393</v>
      </c>
      <c r="B121" s="176">
        <v>46144</v>
      </c>
      <c r="C121" s="172" t="s">
        <v>2694</v>
      </c>
      <c r="D121" s="172" t="s">
        <v>82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0</v>
      </c>
      <c r="J121" s="176">
        <v>46141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-19</v>
      </c>
    </row>
    <row r="122" spans="1:16" ht="19.5" hidden="1" customHeight="1">
      <c r="A122" s="172" t="s">
        <v>4394</v>
      </c>
      <c r="B122" s="176">
        <v>46144</v>
      </c>
      <c r="C122" s="172" t="s">
        <v>2694</v>
      </c>
      <c r="D122" s="172" t="s">
        <v>82</v>
      </c>
      <c r="E122" s="172" t="s">
        <v>55</v>
      </c>
      <c r="F122" s="172" t="s">
        <v>1272</v>
      </c>
      <c r="G122" s="172" t="s">
        <v>84</v>
      </c>
      <c r="H122" s="177">
        <v>1</v>
      </c>
      <c r="I122" s="178">
        <v>0</v>
      </c>
      <c r="J122" s="176">
        <v>46144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-19.399999999999999</v>
      </c>
    </row>
    <row r="123" spans="1:16" ht="19.5" hidden="1" customHeight="1">
      <c r="A123" s="172" t="s">
        <v>4395</v>
      </c>
      <c r="B123" s="176">
        <v>46144</v>
      </c>
      <c r="C123" s="172" t="s">
        <v>92</v>
      </c>
      <c r="D123" s="172" t="s">
        <v>24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46142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-303.60000000000002</v>
      </c>
    </row>
    <row r="124" spans="1:16" ht="19.5" hidden="1" customHeight="1">
      <c r="A124" s="172" t="s">
        <v>4395</v>
      </c>
      <c r="B124" s="176">
        <v>46144</v>
      </c>
      <c r="C124" s="172" t="s">
        <v>100</v>
      </c>
      <c r="D124" s="172" t="s">
        <v>101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46142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1093.33</v>
      </c>
    </row>
    <row r="125" spans="1:16" ht="19.5" hidden="1" customHeight="1">
      <c r="A125" s="172" t="s">
        <v>4395</v>
      </c>
      <c r="B125" s="176">
        <v>46144</v>
      </c>
      <c r="C125" s="172" t="s">
        <v>100</v>
      </c>
      <c r="D125" s="172" t="s">
        <v>102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46142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0</v>
      </c>
    </row>
    <row r="126" spans="1:16" ht="19.5" hidden="1" customHeight="1">
      <c r="A126" s="172" t="s">
        <v>4395</v>
      </c>
      <c r="B126" s="176">
        <v>46144</v>
      </c>
      <c r="C126" s="172" t="s">
        <v>100</v>
      </c>
      <c r="D126" s="172" t="s">
        <v>103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46142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1776.67</v>
      </c>
    </row>
    <row r="127" spans="1:16" ht="19.5" hidden="1" customHeight="1">
      <c r="A127" s="172" t="s">
        <v>4395</v>
      </c>
      <c r="B127" s="176">
        <v>46144</v>
      </c>
      <c r="C127" s="172" t="s">
        <v>104</v>
      </c>
      <c r="D127" s="172" t="s">
        <v>105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2870</v>
      </c>
      <c r="J127" s="176">
        <v>46142</v>
      </c>
      <c r="K127" s="172" t="s">
        <v>93</v>
      </c>
      <c r="L127" s="172" t="s">
        <v>94</v>
      </c>
      <c r="M127" s="179">
        <v>0.48</v>
      </c>
      <c r="N127" s="177"/>
      <c r="O127" s="177"/>
      <c r="P127" s="180">
        <v>-1377.6</v>
      </c>
    </row>
    <row r="128" spans="1:16" ht="19.5" hidden="1" customHeight="1">
      <c r="A128" s="172" t="s">
        <v>4395</v>
      </c>
      <c r="B128" s="176">
        <v>46144</v>
      </c>
      <c r="C128" s="172" t="s">
        <v>2694</v>
      </c>
      <c r="D128" s="172" t="s">
        <v>95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2870</v>
      </c>
      <c r="J128" s="176">
        <v>46142</v>
      </c>
      <c r="K128" s="172" t="s">
        <v>93</v>
      </c>
      <c r="L128" s="172" t="s">
        <v>94</v>
      </c>
      <c r="M128" s="179">
        <v>0.48</v>
      </c>
      <c r="N128" s="177"/>
      <c r="O128" s="177"/>
      <c r="P128" s="180">
        <v>-11.32</v>
      </c>
    </row>
    <row r="129" spans="1:16" ht="19.5" hidden="1" customHeight="1">
      <c r="A129" s="172" t="s">
        <v>4396</v>
      </c>
      <c r="B129" s="176">
        <v>46144</v>
      </c>
      <c r="C129" s="172" t="s">
        <v>1748</v>
      </c>
      <c r="D129" s="172" t="s">
        <v>2749</v>
      </c>
      <c r="E129" s="172" t="s">
        <v>57</v>
      </c>
      <c r="F129" s="172" t="s">
        <v>1263</v>
      </c>
      <c r="G129" s="172" t="s">
        <v>84</v>
      </c>
      <c r="H129" s="177">
        <v>1</v>
      </c>
      <c r="I129" s="178">
        <v>0</v>
      </c>
      <c r="J129" s="176">
        <v>46141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</v>
      </c>
    </row>
    <row r="130" spans="1:16" ht="19.5" hidden="1" customHeight="1">
      <c r="A130" s="172" t="s">
        <v>4396</v>
      </c>
      <c r="B130" s="176">
        <v>46144</v>
      </c>
      <c r="C130" s="172" t="s">
        <v>2694</v>
      </c>
      <c r="D130" s="172" t="s">
        <v>2750</v>
      </c>
      <c r="E130" s="172" t="s">
        <v>57</v>
      </c>
      <c r="F130" s="172" t="s">
        <v>1263</v>
      </c>
      <c r="G130" s="172" t="s">
        <v>84</v>
      </c>
      <c r="H130" s="177">
        <v>1</v>
      </c>
      <c r="I130" s="178">
        <v>0</v>
      </c>
      <c r="J130" s="176">
        <v>46141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</v>
      </c>
    </row>
    <row r="131" spans="1:16" ht="19.5" hidden="1" customHeight="1">
      <c r="A131" s="172" t="s">
        <v>4363</v>
      </c>
      <c r="B131" s="176">
        <v>46144</v>
      </c>
      <c r="C131" s="172" t="s">
        <v>2694</v>
      </c>
      <c r="D131" s="172" t="s">
        <v>95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46137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-4.5199999999999996</v>
      </c>
    </row>
    <row r="132" spans="1:16" ht="19.5" hidden="1" customHeight="1">
      <c r="A132" s="172" t="s">
        <v>4363</v>
      </c>
      <c r="B132" s="176">
        <v>46144</v>
      </c>
      <c r="C132" s="172" t="s">
        <v>2694</v>
      </c>
      <c r="D132" s="172" t="s">
        <v>98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0</v>
      </c>
      <c r="J132" s="176">
        <v>46137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4363</v>
      </c>
      <c r="B133" s="176">
        <v>46144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0</v>
      </c>
      <c r="J133" s="176">
        <v>46137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-67</v>
      </c>
    </row>
    <row r="134" spans="1:16" ht="19.5" hidden="1" customHeight="1">
      <c r="A134" s="172" t="s">
        <v>4363</v>
      </c>
      <c r="B134" s="176">
        <v>46144</v>
      </c>
      <c r="C134" s="172" t="s">
        <v>92</v>
      </c>
      <c r="D134" s="172" t="s">
        <v>97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0</v>
      </c>
      <c r="J134" s="176">
        <v>46137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-67</v>
      </c>
    </row>
    <row r="135" spans="1:16" ht="19.5" hidden="1" customHeight="1">
      <c r="A135" s="172" t="s">
        <v>4397</v>
      </c>
      <c r="B135" s="176">
        <v>46144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46139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-71</v>
      </c>
    </row>
    <row r="136" spans="1:16" ht="19.5" hidden="1" customHeight="1">
      <c r="A136" s="172" t="s">
        <v>4397</v>
      </c>
      <c r="B136" s="176">
        <v>46144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46139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-71</v>
      </c>
    </row>
    <row r="137" spans="1:16" ht="19.5" hidden="1" customHeight="1">
      <c r="A137" s="172" t="s">
        <v>4397</v>
      </c>
      <c r="B137" s="176">
        <v>46144</v>
      </c>
      <c r="C137" s="172" t="s">
        <v>2694</v>
      </c>
      <c r="D137" s="172" t="s">
        <v>95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46139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-11.44</v>
      </c>
    </row>
    <row r="138" spans="1:16" ht="19.5" hidden="1" customHeight="1">
      <c r="A138" s="172" t="s">
        <v>4397</v>
      </c>
      <c r="B138" s="176">
        <v>46144</v>
      </c>
      <c r="C138" s="172" t="s">
        <v>2694</v>
      </c>
      <c r="D138" s="172" t="s">
        <v>98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46139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-15</v>
      </c>
    </row>
    <row r="139" spans="1:16" ht="19.5" hidden="1" customHeight="1">
      <c r="A139" s="172" t="s">
        <v>4398</v>
      </c>
      <c r="B139" s="176">
        <v>46144</v>
      </c>
      <c r="C139" s="172" t="s">
        <v>2694</v>
      </c>
      <c r="D139" s="172" t="s">
        <v>82</v>
      </c>
      <c r="E139" s="172" t="s">
        <v>59</v>
      </c>
      <c r="F139" s="172" t="s">
        <v>1386</v>
      </c>
      <c r="G139" s="172" t="s">
        <v>84</v>
      </c>
      <c r="H139" s="177">
        <v>1</v>
      </c>
      <c r="I139" s="178">
        <v>0</v>
      </c>
      <c r="J139" s="176">
        <v>46144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-18.670000000000002</v>
      </c>
    </row>
    <row r="140" spans="1:16" ht="19.5" hidden="1" customHeight="1">
      <c r="A140" s="172" t="s">
        <v>4219</v>
      </c>
      <c r="B140" s="176">
        <v>46144</v>
      </c>
      <c r="C140" s="172" t="s">
        <v>2694</v>
      </c>
      <c r="D140" s="172" t="s">
        <v>98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0</v>
      </c>
      <c r="J140" s="176">
        <v>46127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-15</v>
      </c>
    </row>
    <row r="141" spans="1:16" ht="19.5" hidden="1" customHeight="1">
      <c r="A141" s="172" t="s">
        <v>4219</v>
      </c>
      <c r="B141" s="176">
        <v>46144</v>
      </c>
      <c r="C141" s="172" t="s">
        <v>92</v>
      </c>
      <c r="D141" s="172" t="s">
        <v>97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46127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-81</v>
      </c>
    </row>
    <row r="142" spans="1:16" ht="19.5" hidden="1" customHeight="1">
      <c r="A142" s="172" t="s">
        <v>4399</v>
      </c>
      <c r="B142" s="176">
        <v>46144</v>
      </c>
      <c r="C142" s="172" t="s">
        <v>2694</v>
      </c>
      <c r="D142" s="172" t="s">
        <v>95</v>
      </c>
      <c r="E142" s="172" t="s">
        <v>60</v>
      </c>
      <c r="F142" s="172" t="s">
        <v>1426</v>
      </c>
      <c r="G142" s="172" t="s">
        <v>84</v>
      </c>
      <c r="H142" s="177">
        <v>1</v>
      </c>
      <c r="I142" s="178">
        <v>0</v>
      </c>
      <c r="J142" s="176">
        <v>46139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-5.52</v>
      </c>
    </row>
    <row r="143" spans="1:16" ht="19.5" hidden="1" customHeight="1">
      <c r="A143" s="172" t="s">
        <v>4399</v>
      </c>
      <c r="B143" s="176">
        <v>46144</v>
      </c>
      <c r="C143" s="172" t="s">
        <v>2694</v>
      </c>
      <c r="D143" s="172" t="s">
        <v>98</v>
      </c>
      <c r="E143" s="172" t="s">
        <v>60</v>
      </c>
      <c r="F143" s="172" t="s">
        <v>1426</v>
      </c>
      <c r="G143" s="172" t="s">
        <v>84</v>
      </c>
      <c r="H143" s="177">
        <v>1</v>
      </c>
      <c r="I143" s="178">
        <v>0</v>
      </c>
      <c r="J143" s="176">
        <v>46139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4399</v>
      </c>
      <c r="B144" s="176">
        <v>46144</v>
      </c>
      <c r="C144" s="172" t="s">
        <v>92</v>
      </c>
      <c r="D144" s="172" t="s">
        <v>24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46139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-81</v>
      </c>
    </row>
    <row r="145" spans="1:16" ht="19.5" hidden="1" customHeight="1">
      <c r="A145" s="172" t="s">
        <v>4399</v>
      </c>
      <c r="B145" s="176">
        <v>46144</v>
      </c>
      <c r="C145" s="172" t="s">
        <v>92</v>
      </c>
      <c r="D145" s="172" t="s">
        <v>97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46139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-81</v>
      </c>
    </row>
    <row r="146" spans="1:16" ht="19.5" hidden="1" customHeight="1">
      <c r="A146" s="172" t="s">
        <v>4400</v>
      </c>
      <c r="B146" s="176">
        <v>46144</v>
      </c>
      <c r="C146" s="172" t="s">
        <v>2694</v>
      </c>
      <c r="D146" s="172" t="s">
        <v>82</v>
      </c>
      <c r="E146" s="172" t="s">
        <v>40</v>
      </c>
      <c r="F146" s="172" t="s">
        <v>197</v>
      </c>
      <c r="G146" s="172" t="s">
        <v>84</v>
      </c>
      <c r="H146" s="177">
        <v>1</v>
      </c>
      <c r="I146" s="178">
        <v>0</v>
      </c>
      <c r="J146" s="176">
        <v>46144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-18.670000000000002</v>
      </c>
    </row>
    <row r="147" spans="1:16" ht="19.5" customHeight="1">
      <c r="A147" s="172" t="s">
        <v>3013</v>
      </c>
      <c r="B147" s="176">
        <v>46144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46144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-1133</v>
      </c>
    </row>
    <row r="148" spans="1:16" ht="19.5" customHeight="1">
      <c r="A148" s="172" t="s">
        <v>4354</v>
      </c>
      <c r="B148" s="176">
        <v>46144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46144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-1174.33</v>
      </c>
    </row>
    <row r="149" spans="1:16" ht="19.5" customHeight="1">
      <c r="A149" s="172" t="s">
        <v>4353</v>
      </c>
      <c r="B149" s="176">
        <v>46144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46144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-1075.03</v>
      </c>
    </row>
    <row r="150" spans="1:16" ht="19.5" customHeight="1">
      <c r="A150" s="172" t="s">
        <v>4352</v>
      </c>
      <c r="B150" s="176">
        <v>46144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46144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-1109.74</v>
      </c>
    </row>
    <row r="151" spans="1:16" ht="19.5" customHeight="1">
      <c r="A151" s="172" t="s">
        <v>4351</v>
      </c>
      <c r="B151" s="176">
        <v>46144</v>
      </c>
      <c r="C151" s="172" t="s">
        <v>109</v>
      </c>
      <c r="D151" s="172" t="s">
        <v>139</v>
      </c>
      <c r="E151" s="172" t="s">
        <v>85</v>
      </c>
      <c r="F151" s="172" t="s">
        <v>85</v>
      </c>
      <c r="G151" s="172" t="s">
        <v>85</v>
      </c>
      <c r="H151" s="177">
        <v>0</v>
      </c>
      <c r="I151" s="178">
        <v>0</v>
      </c>
      <c r="J151" s="176">
        <v>46144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-561.39</v>
      </c>
    </row>
    <row r="152" spans="1:16" ht="19.5" hidden="1" customHeight="1">
      <c r="A152" s="172" t="s">
        <v>4401</v>
      </c>
      <c r="B152" s="176">
        <v>46145</v>
      </c>
      <c r="C152" s="172" t="s">
        <v>92</v>
      </c>
      <c r="D152" s="172" t="s">
        <v>24</v>
      </c>
      <c r="E152" s="172" t="s">
        <v>59</v>
      </c>
      <c r="F152" s="172" t="s">
        <v>1386</v>
      </c>
      <c r="G152" s="172" t="s">
        <v>84</v>
      </c>
      <c r="H152" s="177">
        <v>1</v>
      </c>
      <c r="I152" s="178">
        <v>2500</v>
      </c>
      <c r="J152" s="176">
        <v>46137</v>
      </c>
      <c r="K152" s="172" t="s">
        <v>93</v>
      </c>
      <c r="L152" s="172" t="s">
        <v>94</v>
      </c>
      <c r="M152" s="179">
        <v>0.48</v>
      </c>
      <c r="N152" s="177"/>
      <c r="O152" s="177"/>
      <c r="P152" s="180">
        <v>-81</v>
      </c>
    </row>
    <row r="153" spans="1:16" ht="19.5" hidden="1" customHeight="1">
      <c r="A153" s="172" t="s">
        <v>4401</v>
      </c>
      <c r="B153" s="176">
        <v>46145</v>
      </c>
      <c r="C153" s="172" t="s">
        <v>100</v>
      </c>
      <c r="D153" s="172" t="s">
        <v>101</v>
      </c>
      <c r="E153" s="172" t="s">
        <v>59</v>
      </c>
      <c r="F153" s="172" t="s">
        <v>1386</v>
      </c>
      <c r="G153" s="172" t="s">
        <v>84</v>
      </c>
      <c r="H153" s="177">
        <v>1</v>
      </c>
      <c r="I153" s="178">
        <v>2500</v>
      </c>
      <c r="J153" s="176">
        <v>46137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1225.71</v>
      </c>
    </row>
    <row r="154" spans="1:16" ht="19.5" hidden="1" customHeight="1">
      <c r="A154" s="172" t="s">
        <v>4401</v>
      </c>
      <c r="B154" s="176">
        <v>46145</v>
      </c>
      <c r="C154" s="172" t="s">
        <v>100</v>
      </c>
      <c r="D154" s="172" t="s">
        <v>102</v>
      </c>
      <c r="E154" s="172" t="s">
        <v>59</v>
      </c>
      <c r="F154" s="172" t="s">
        <v>1386</v>
      </c>
      <c r="G154" s="172" t="s">
        <v>84</v>
      </c>
      <c r="H154" s="177">
        <v>1</v>
      </c>
      <c r="I154" s="178">
        <v>2500</v>
      </c>
      <c r="J154" s="176">
        <v>46137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12.26</v>
      </c>
    </row>
    <row r="155" spans="1:16" ht="19.5" hidden="1" customHeight="1">
      <c r="A155" s="172" t="s">
        <v>4401</v>
      </c>
      <c r="B155" s="176">
        <v>46145</v>
      </c>
      <c r="C155" s="172" t="s">
        <v>100</v>
      </c>
      <c r="D155" s="172" t="s">
        <v>103</v>
      </c>
      <c r="E155" s="172" t="s">
        <v>59</v>
      </c>
      <c r="F155" s="172" t="s">
        <v>1386</v>
      </c>
      <c r="G155" s="172" t="s">
        <v>84</v>
      </c>
      <c r="H155" s="177">
        <v>1</v>
      </c>
      <c r="I155" s="178">
        <v>2500</v>
      </c>
      <c r="J155" s="176">
        <v>46137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1262.03</v>
      </c>
    </row>
    <row r="156" spans="1:16" ht="19.5" hidden="1" customHeight="1">
      <c r="A156" s="172" t="s">
        <v>4401</v>
      </c>
      <c r="B156" s="176">
        <v>46145</v>
      </c>
      <c r="C156" s="172" t="s">
        <v>104</v>
      </c>
      <c r="D156" s="172" t="s">
        <v>105</v>
      </c>
      <c r="E156" s="172" t="s">
        <v>59</v>
      </c>
      <c r="F156" s="172" t="s">
        <v>1386</v>
      </c>
      <c r="G156" s="172" t="s">
        <v>84</v>
      </c>
      <c r="H156" s="177">
        <v>1</v>
      </c>
      <c r="I156" s="178">
        <v>2500</v>
      </c>
      <c r="J156" s="176">
        <v>46137</v>
      </c>
      <c r="K156" s="172" t="s">
        <v>93</v>
      </c>
      <c r="L156" s="172" t="s">
        <v>94</v>
      </c>
      <c r="M156" s="179">
        <v>0.48</v>
      </c>
      <c r="N156" s="177"/>
      <c r="O156" s="177"/>
      <c r="P156" s="180">
        <v>-1200</v>
      </c>
    </row>
    <row r="157" spans="1:16" ht="19.5" hidden="1" customHeight="1">
      <c r="A157" s="172" t="s">
        <v>4401</v>
      </c>
      <c r="B157" s="176">
        <v>46145</v>
      </c>
      <c r="C157" s="172" t="s">
        <v>2694</v>
      </c>
      <c r="D157" s="172" t="s">
        <v>95</v>
      </c>
      <c r="E157" s="172" t="s">
        <v>59</v>
      </c>
      <c r="F157" s="172" t="s">
        <v>1386</v>
      </c>
      <c r="G157" s="172" t="s">
        <v>84</v>
      </c>
      <c r="H157" s="177">
        <v>1</v>
      </c>
      <c r="I157" s="178">
        <v>2500</v>
      </c>
      <c r="J157" s="176">
        <v>46137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-0.74</v>
      </c>
    </row>
    <row r="158" spans="1:16" ht="19.5" hidden="1" customHeight="1">
      <c r="A158" s="172" t="s">
        <v>4402</v>
      </c>
      <c r="B158" s="176">
        <v>46145</v>
      </c>
      <c r="C158" s="172" t="s">
        <v>2694</v>
      </c>
      <c r="D158" s="172" t="s">
        <v>82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46145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-8.85</v>
      </c>
    </row>
    <row r="159" spans="1:16" ht="19.5" hidden="1" customHeight="1">
      <c r="A159" s="172" t="s">
        <v>4403</v>
      </c>
      <c r="B159" s="176">
        <v>46145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46145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-7.24</v>
      </c>
    </row>
    <row r="160" spans="1:16" ht="19.5" hidden="1" customHeight="1">
      <c r="A160" s="172" t="s">
        <v>4404</v>
      </c>
      <c r="B160" s="176">
        <v>46145</v>
      </c>
      <c r="C160" s="172" t="s">
        <v>92</v>
      </c>
      <c r="D160" s="172" t="s">
        <v>24</v>
      </c>
      <c r="E160" s="172" t="s">
        <v>55</v>
      </c>
      <c r="F160" s="172" t="s">
        <v>1272</v>
      </c>
      <c r="G160" s="172" t="s">
        <v>84</v>
      </c>
      <c r="H160" s="177">
        <v>1</v>
      </c>
      <c r="I160" s="178">
        <v>0</v>
      </c>
      <c r="J160" s="176">
        <v>46142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-80</v>
      </c>
    </row>
    <row r="161" spans="1:16" ht="19.5" hidden="1" customHeight="1">
      <c r="A161" s="172" t="s">
        <v>4404</v>
      </c>
      <c r="B161" s="176">
        <v>46145</v>
      </c>
      <c r="C161" s="172" t="s">
        <v>92</v>
      </c>
      <c r="D161" s="172" t="s">
        <v>97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46142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-80</v>
      </c>
    </row>
    <row r="162" spans="1:16" ht="19.5" hidden="1" customHeight="1">
      <c r="A162" s="172" t="s">
        <v>4404</v>
      </c>
      <c r="B162" s="176">
        <v>46145</v>
      </c>
      <c r="C162" s="172" t="s">
        <v>2694</v>
      </c>
      <c r="D162" s="172" t="s">
        <v>95</v>
      </c>
      <c r="E162" s="172" t="s">
        <v>55</v>
      </c>
      <c r="F162" s="172" t="s">
        <v>1272</v>
      </c>
      <c r="G162" s="172" t="s">
        <v>84</v>
      </c>
      <c r="H162" s="177">
        <v>1</v>
      </c>
      <c r="I162" s="178">
        <v>0</v>
      </c>
      <c r="J162" s="176">
        <v>46142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-9.76</v>
      </c>
    </row>
    <row r="163" spans="1:16" ht="19.5" hidden="1" customHeight="1">
      <c r="A163" s="172" t="s">
        <v>4404</v>
      </c>
      <c r="B163" s="176">
        <v>46145</v>
      </c>
      <c r="C163" s="172" t="s">
        <v>2694</v>
      </c>
      <c r="D163" s="172" t="s">
        <v>98</v>
      </c>
      <c r="E163" s="172" t="s">
        <v>55</v>
      </c>
      <c r="F163" s="172" t="s">
        <v>1272</v>
      </c>
      <c r="G163" s="172" t="s">
        <v>84</v>
      </c>
      <c r="H163" s="177">
        <v>1</v>
      </c>
      <c r="I163" s="178">
        <v>0</v>
      </c>
      <c r="J163" s="176">
        <v>46142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hidden="1" customHeight="1">
      <c r="A164" s="172" t="s">
        <v>4405</v>
      </c>
      <c r="B164" s="176">
        <v>46145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46145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-19</v>
      </c>
    </row>
    <row r="165" spans="1:16" ht="19.5" hidden="1" customHeight="1">
      <c r="A165" s="172" t="s">
        <v>4406</v>
      </c>
      <c r="B165" s="176">
        <v>46145</v>
      </c>
      <c r="C165" s="172" t="s">
        <v>2694</v>
      </c>
      <c r="D165" s="172" t="s">
        <v>82</v>
      </c>
      <c r="E165" s="172" t="s">
        <v>60</v>
      </c>
      <c r="F165" s="172" t="s">
        <v>1426</v>
      </c>
      <c r="G165" s="172" t="s">
        <v>84</v>
      </c>
      <c r="H165" s="177">
        <v>1</v>
      </c>
      <c r="I165" s="178">
        <v>0</v>
      </c>
      <c r="J165" s="176">
        <v>46145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-18.34</v>
      </c>
    </row>
    <row r="166" spans="1:16" ht="19.5" hidden="1" customHeight="1">
      <c r="A166" s="172" t="s">
        <v>4407</v>
      </c>
      <c r="B166" s="176">
        <v>46145</v>
      </c>
      <c r="C166" s="172" t="s">
        <v>92</v>
      </c>
      <c r="D166" s="172" t="s">
        <v>24</v>
      </c>
      <c r="E166" s="172" t="s">
        <v>60</v>
      </c>
      <c r="F166" s="172" t="s">
        <v>1426</v>
      </c>
      <c r="G166" s="172" t="s">
        <v>84</v>
      </c>
      <c r="H166" s="177">
        <v>1</v>
      </c>
      <c r="I166" s="178">
        <v>2650</v>
      </c>
      <c r="J166" s="176">
        <v>46130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-71</v>
      </c>
    </row>
    <row r="167" spans="1:16" ht="19.5" hidden="1" customHeight="1">
      <c r="A167" s="172" t="s">
        <v>4407</v>
      </c>
      <c r="B167" s="176">
        <v>46145</v>
      </c>
      <c r="C167" s="172" t="s">
        <v>100</v>
      </c>
      <c r="D167" s="172" t="s">
        <v>101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2650</v>
      </c>
      <c r="J167" s="176">
        <v>46130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1105.83</v>
      </c>
    </row>
    <row r="168" spans="1:16" ht="19.5" hidden="1" customHeight="1">
      <c r="A168" s="172" t="s">
        <v>4407</v>
      </c>
      <c r="B168" s="176">
        <v>46145</v>
      </c>
      <c r="C168" s="172" t="s">
        <v>100</v>
      </c>
      <c r="D168" s="172" t="s">
        <v>102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2650</v>
      </c>
      <c r="J168" s="176">
        <v>46130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11.06</v>
      </c>
    </row>
    <row r="169" spans="1:16" ht="19.5" hidden="1" customHeight="1">
      <c r="A169" s="172" t="s">
        <v>4407</v>
      </c>
      <c r="B169" s="176">
        <v>46145</v>
      </c>
      <c r="C169" s="172" t="s">
        <v>100</v>
      </c>
      <c r="D169" s="172" t="s">
        <v>103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2650</v>
      </c>
      <c r="J169" s="176">
        <v>46130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1533.11</v>
      </c>
    </row>
    <row r="170" spans="1:16" ht="19.5" hidden="1" customHeight="1">
      <c r="A170" s="172" t="s">
        <v>4407</v>
      </c>
      <c r="B170" s="176">
        <v>46145</v>
      </c>
      <c r="C170" s="172" t="s">
        <v>104</v>
      </c>
      <c r="D170" s="172" t="s">
        <v>105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2650</v>
      </c>
      <c r="J170" s="176">
        <v>46130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-1272</v>
      </c>
    </row>
    <row r="171" spans="1:16" ht="19.5" hidden="1" customHeight="1">
      <c r="A171" s="172" t="s">
        <v>4407</v>
      </c>
      <c r="B171" s="176">
        <v>46145</v>
      </c>
      <c r="C171" s="172" t="s">
        <v>2694</v>
      </c>
      <c r="D171" s="172" t="s">
        <v>95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2650</v>
      </c>
      <c r="J171" s="176">
        <v>46130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-8.32</v>
      </c>
    </row>
    <row r="172" spans="1:16" ht="19.5" hidden="1" customHeight="1">
      <c r="A172" s="172" t="s">
        <v>4345</v>
      </c>
      <c r="B172" s="176">
        <v>46145</v>
      </c>
      <c r="C172" s="172" t="s">
        <v>2694</v>
      </c>
      <c r="D172" s="172" t="s">
        <v>95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46138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-7.99</v>
      </c>
    </row>
    <row r="173" spans="1:16" ht="19.5" hidden="1" customHeight="1">
      <c r="A173" s="172" t="s">
        <v>4345</v>
      </c>
      <c r="B173" s="176">
        <v>46145</v>
      </c>
      <c r="C173" s="172" t="s">
        <v>2694</v>
      </c>
      <c r="D173" s="172" t="s">
        <v>98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46138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-15</v>
      </c>
    </row>
    <row r="174" spans="1:16" ht="19.5" hidden="1" customHeight="1">
      <c r="A174" s="172" t="s">
        <v>4345</v>
      </c>
      <c r="B174" s="176">
        <v>46145</v>
      </c>
      <c r="C174" s="172" t="s">
        <v>92</v>
      </c>
      <c r="D174" s="172" t="s">
        <v>24</v>
      </c>
      <c r="E174" s="172" t="s">
        <v>38</v>
      </c>
      <c r="F174" s="172" t="s">
        <v>87</v>
      </c>
      <c r="G174" s="172" t="s">
        <v>84</v>
      </c>
      <c r="H174" s="177">
        <v>1</v>
      </c>
      <c r="I174" s="178">
        <v>0</v>
      </c>
      <c r="J174" s="176">
        <v>46138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-70</v>
      </c>
    </row>
    <row r="175" spans="1:16" ht="19.5" hidden="1" customHeight="1">
      <c r="A175" s="172" t="s">
        <v>4345</v>
      </c>
      <c r="B175" s="176">
        <v>46145</v>
      </c>
      <c r="C175" s="172" t="s">
        <v>92</v>
      </c>
      <c r="D175" s="172" t="s">
        <v>97</v>
      </c>
      <c r="E175" s="172" t="s">
        <v>38</v>
      </c>
      <c r="F175" s="172" t="s">
        <v>87</v>
      </c>
      <c r="G175" s="172" t="s">
        <v>84</v>
      </c>
      <c r="H175" s="177">
        <v>1</v>
      </c>
      <c r="I175" s="178">
        <v>0</v>
      </c>
      <c r="J175" s="176">
        <v>46138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-70</v>
      </c>
    </row>
    <row r="176" spans="1:16" ht="19.5" hidden="1" customHeight="1">
      <c r="A176" s="172" t="s">
        <v>4408</v>
      </c>
      <c r="B176" s="176">
        <v>46145</v>
      </c>
      <c r="C176" s="172" t="s">
        <v>2694</v>
      </c>
      <c r="D176" s="172" t="s">
        <v>82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46145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-18.670000000000002</v>
      </c>
    </row>
    <row r="177" spans="1:16" ht="19.5" hidden="1" customHeight="1">
      <c r="A177" s="172" t="s">
        <v>4409</v>
      </c>
      <c r="B177" s="176">
        <v>46145</v>
      </c>
      <c r="C177" s="172" t="s">
        <v>92</v>
      </c>
      <c r="D177" s="172" t="s">
        <v>24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2820</v>
      </c>
      <c r="J177" s="176">
        <v>46143</v>
      </c>
      <c r="K177" s="172" t="s">
        <v>93</v>
      </c>
      <c r="L177" s="172" t="s">
        <v>94</v>
      </c>
      <c r="M177" s="179">
        <v>0.48</v>
      </c>
      <c r="N177" s="177"/>
      <c r="O177" s="177"/>
      <c r="P177" s="180">
        <v>-74</v>
      </c>
    </row>
    <row r="178" spans="1:16" ht="19.5" hidden="1" customHeight="1">
      <c r="A178" s="172" t="s">
        <v>4409</v>
      </c>
      <c r="B178" s="176">
        <v>46145</v>
      </c>
      <c r="C178" s="172" t="s">
        <v>100</v>
      </c>
      <c r="D178" s="172" t="s">
        <v>101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2820</v>
      </c>
      <c r="J178" s="176">
        <v>46143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466.86</v>
      </c>
    </row>
    <row r="179" spans="1:16" ht="19.5" hidden="1" customHeight="1">
      <c r="A179" s="172" t="s">
        <v>4409</v>
      </c>
      <c r="B179" s="176">
        <v>46145</v>
      </c>
      <c r="C179" s="172" t="s">
        <v>100</v>
      </c>
      <c r="D179" s="172" t="s">
        <v>102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2820</v>
      </c>
      <c r="J179" s="176">
        <v>46143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4.67</v>
      </c>
    </row>
    <row r="180" spans="1:16" ht="19.5" hidden="1" customHeight="1">
      <c r="A180" s="172" t="s">
        <v>4409</v>
      </c>
      <c r="B180" s="176">
        <v>46145</v>
      </c>
      <c r="C180" s="172" t="s">
        <v>100</v>
      </c>
      <c r="D180" s="172" t="s">
        <v>103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2820</v>
      </c>
      <c r="J180" s="176">
        <v>46143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2348.4699999999998</v>
      </c>
    </row>
    <row r="181" spans="1:16" ht="19.5" hidden="1" customHeight="1">
      <c r="A181" s="172" t="s">
        <v>4409</v>
      </c>
      <c r="B181" s="176">
        <v>46145</v>
      </c>
      <c r="C181" s="172" t="s">
        <v>104</v>
      </c>
      <c r="D181" s="172" t="s">
        <v>105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2820</v>
      </c>
      <c r="J181" s="176">
        <v>46143</v>
      </c>
      <c r="K181" s="172" t="s">
        <v>93</v>
      </c>
      <c r="L181" s="172" t="s">
        <v>94</v>
      </c>
      <c r="M181" s="179">
        <v>0.48</v>
      </c>
      <c r="N181" s="177"/>
      <c r="O181" s="177"/>
      <c r="P181" s="180">
        <v>-1353.6</v>
      </c>
    </row>
    <row r="182" spans="1:16" ht="19.5" hidden="1" customHeight="1">
      <c r="A182" s="172" t="s">
        <v>4409</v>
      </c>
      <c r="B182" s="176">
        <v>46145</v>
      </c>
      <c r="C182" s="172" t="s">
        <v>2694</v>
      </c>
      <c r="D182" s="172" t="s">
        <v>95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2820</v>
      </c>
      <c r="J182" s="176">
        <v>46143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-9.07</v>
      </c>
    </row>
    <row r="183" spans="1:16" ht="19.5" hidden="1" customHeight="1">
      <c r="A183" s="172" t="s">
        <v>4410</v>
      </c>
      <c r="B183" s="176">
        <v>46145</v>
      </c>
      <c r="C183" s="172" t="s">
        <v>92</v>
      </c>
      <c r="D183" s="172" t="s">
        <v>24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2820</v>
      </c>
      <c r="J183" s="176">
        <v>46144</v>
      </c>
      <c r="K183" s="172" t="s">
        <v>93</v>
      </c>
      <c r="L183" s="172" t="s">
        <v>94</v>
      </c>
      <c r="M183" s="179">
        <v>0.48</v>
      </c>
      <c r="N183" s="177"/>
      <c r="O183" s="177"/>
      <c r="P183" s="180">
        <v>-71</v>
      </c>
    </row>
    <row r="184" spans="1:16" ht="19.5" hidden="1" customHeight="1">
      <c r="A184" s="172" t="s">
        <v>4410</v>
      </c>
      <c r="B184" s="176">
        <v>46145</v>
      </c>
      <c r="C184" s="172" t="s">
        <v>100</v>
      </c>
      <c r="D184" s="172" t="s">
        <v>101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2820</v>
      </c>
      <c r="J184" s="176">
        <v>46144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980.52</v>
      </c>
    </row>
    <row r="185" spans="1:16" ht="19.5" hidden="1" customHeight="1">
      <c r="A185" s="172" t="s">
        <v>4410</v>
      </c>
      <c r="B185" s="176">
        <v>46145</v>
      </c>
      <c r="C185" s="172" t="s">
        <v>100</v>
      </c>
      <c r="D185" s="172" t="s">
        <v>102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2820</v>
      </c>
      <c r="J185" s="176">
        <v>46144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9.81</v>
      </c>
    </row>
    <row r="186" spans="1:16" ht="19.5" hidden="1" customHeight="1">
      <c r="A186" s="172" t="s">
        <v>4410</v>
      </c>
      <c r="B186" s="176">
        <v>46145</v>
      </c>
      <c r="C186" s="172" t="s">
        <v>100</v>
      </c>
      <c r="D186" s="172" t="s">
        <v>103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2820</v>
      </c>
      <c r="J186" s="176">
        <v>46144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1829.67</v>
      </c>
    </row>
    <row r="187" spans="1:16" ht="19.5" hidden="1" customHeight="1">
      <c r="A187" s="172" t="s">
        <v>4410</v>
      </c>
      <c r="B187" s="176">
        <v>46145</v>
      </c>
      <c r="C187" s="172" t="s">
        <v>104</v>
      </c>
      <c r="D187" s="172" t="s">
        <v>105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2820</v>
      </c>
      <c r="J187" s="176">
        <v>46144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-1353.6</v>
      </c>
    </row>
    <row r="188" spans="1:16" ht="19.5" hidden="1" customHeight="1">
      <c r="A188" s="172" t="s">
        <v>4410</v>
      </c>
      <c r="B188" s="176">
        <v>46145</v>
      </c>
      <c r="C188" s="172" t="s">
        <v>2694</v>
      </c>
      <c r="D188" s="172" t="s">
        <v>95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2820</v>
      </c>
      <c r="J188" s="176">
        <v>46144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-13.58</v>
      </c>
    </row>
    <row r="189" spans="1:16" ht="19.5" hidden="1" customHeight="1">
      <c r="A189" s="172" t="s">
        <v>4411</v>
      </c>
      <c r="B189" s="176">
        <v>46145</v>
      </c>
      <c r="C189" s="172" t="s">
        <v>2694</v>
      </c>
      <c r="D189" s="172" t="s">
        <v>82</v>
      </c>
      <c r="E189" s="172" t="s">
        <v>57</v>
      </c>
      <c r="F189" s="172" t="s">
        <v>1263</v>
      </c>
      <c r="G189" s="172" t="s">
        <v>84</v>
      </c>
      <c r="H189" s="177">
        <v>1</v>
      </c>
      <c r="I189" s="178">
        <v>0</v>
      </c>
      <c r="J189" s="176">
        <v>46145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-9.24</v>
      </c>
    </row>
    <row r="190" spans="1:16" ht="19.5" hidden="1" customHeight="1">
      <c r="A190" s="172" t="s">
        <v>4410</v>
      </c>
      <c r="B190" s="176">
        <v>46145</v>
      </c>
      <c r="C190" s="172" t="s">
        <v>2694</v>
      </c>
      <c r="D190" s="172" t="s">
        <v>82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46144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-18.63</v>
      </c>
    </row>
    <row r="191" spans="1:16" ht="19.5" hidden="1" customHeight="1">
      <c r="A191" s="172" t="s">
        <v>4412</v>
      </c>
      <c r="B191" s="176">
        <v>46145</v>
      </c>
      <c r="C191" s="172" t="s">
        <v>2694</v>
      </c>
      <c r="D191" s="172" t="s">
        <v>82</v>
      </c>
      <c r="E191" s="172" t="s">
        <v>57</v>
      </c>
      <c r="F191" s="172" t="s">
        <v>1263</v>
      </c>
      <c r="G191" s="172" t="s">
        <v>84</v>
      </c>
      <c r="H191" s="177">
        <v>1</v>
      </c>
      <c r="I191" s="178">
        <v>0</v>
      </c>
      <c r="J191" s="176">
        <v>46145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-7.08</v>
      </c>
    </row>
    <row r="192" spans="1:16" ht="19.5" hidden="1" customHeight="1">
      <c r="A192" s="172" t="s">
        <v>4413</v>
      </c>
      <c r="B192" s="176">
        <v>46145</v>
      </c>
      <c r="C192" s="172" t="s">
        <v>92</v>
      </c>
      <c r="D192" s="172" t="s">
        <v>24</v>
      </c>
      <c r="E192" s="172" t="s">
        <v>55</v>
      </c>
      <c r="F192" s="172" t="s">
        <v>1272</v>
      </c>
      <c r="G192" s="172" t="s">
        <v>84</v>
      </c>
      <c r="H192" s="177">
        <v>1</v>
      </c>
      <c r="I192" s="178">
        <v>2820</v>
      </c>
      <c r="J192" s="176">
        <v>46144</v>
      </c>
      <c r="K192" s="172" t="s">
        <v>93</v>
      </c>
      <c r="L192" s="172" t="s">
        <v>94</v>
      </c>
      <c r="M192" s="179">
        <v>0.48</v>
      </c>
      <c r="N192" s="177"/>
      <c r="O192" s="177"/>
      <c r="P192" s="180">
        <v>-80</v>
      </c>
    </row>
    <row r="193" spans="1:16" ht="19.5" hidden="1" customHeight="1">
      <c r="A193" s="172" t="s">
        <v>4413</v>
      </c>
      <c r="B193" s="176">
        <v>46145</v>
      </c>
      <c r="C193" s="172" t="s">
        <v>100</v>
      </c>
      <c r="D193" s="172" t="s">
        <v>101</v>
      </c>
      <c r="E193" s="172" t="s">
        <v>55</v>
      </c>
      <c r="F193" s="172" t="s">
        <v>1272</v>
      </c>
      <c r="G193" s="172" t="s">
        <v>84</v>
      </c>
      <c r="H193" s="177">
        <v>1</v>
      </c>
      <c r="I193" s="178">
        <v>2820</v>
      </c>
      <c r="J193" s="176">
        <v>46144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1020.93</v>
      </c>
    </row>
    <row r="194" spans="1:16" ht="19.5" hidden="1" customHeight="1">
      <c r="A194" s="172" t="s">
        <v>4413</v>
      </c>
      <c r="B194" s="176">
        <v>46145</v>
      </c>
      <c r="C194" s="172" t="s">
        <v>100</v>
      </c>
      <c r="D194" s="172" t="s">
        <v>102</v>
      </c>
      <c r="E194" s="172" t="s">
        <v>55</v>
      </c>
      <c r="F194" s="172" t="s">
        <v>1272</v>
      </c>
      <c r="G194" s="172" t="s">
        <v>84</v>
      </c>
      <c r="H194" s="177">
        <v>1</v>
      </c>
      <c r="I194" s="178">
        <v>2820</v>
      </c>
      <c r="J194" s="176">
        <v>46144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10.210000000000001</v>
      </c>
    </row>
    <row r="195" spans="1:16" ht="19.5" hidden="1" customHeight="1">
      <c r="A195" s="172" t="s">
        <v>4413</v>
      </c>
      <c r="B195" s="176">
        <v>46145</v>
      </c>
      <c r="C195" s="172" t="s">
        <v>100</v>
      </c>
      <c r="D195" s="172" t="s">
        <v>103</v>
      </c>
      <c r="E195" s="172" t="s">
        <v>55</v>
      </c>
      <c r="F195" s="172" t="s">
        <v>1272</v>
      </c>
      <c r="G195" s="172" t="s">
        <v>84</v>
      </c>
      <c r="H195" s="177">
        <v>1</v>
      </c>
      <c r="I195" s="178">
        <v>2820</v>
      </c>
      <c r="J195" s="176">
        <v>46144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1788.86</v>
      </c>
    </row>
    <row r="196" spans="1:16" ht="19.5" hidden="1" customHeight="1">
      <c r="A196" s="172" t="s">
        <v>4413</v>
      </c>
      <c r="B196" s="176">
        <v>46145</v>
      </c>
      <c r="C196" s="172" t="s">
        <v>104</v>
      </c>
      <c r="D196" s="172" t="s">
        <v>105</v>
      </c>
      <c r="E196" s="172" t="s">
        <v>55</v>
      </c>
      <c r="F196" s="172" t="s">
        <v>1272</v>
      </c>
      <c r="G196" s="172" t="s">
        <v>84</v>
      </c>
      <c r="H196" s="177">
        <v>1</v>
      </c>
      <c r="I196" s="178">
        <v>2820</v>
      </c>
      <c r="J196" s="176">
        <v>46144</v>
      </c>
      <c r="K196" s="172" t="s">
        <v>93</v>
      </c>
      <c r="L196" s="172" t="s">
        <v>94</v>
      </c>
      <c r="M196" s="179">
        <v>0.48</v>
      </c>
      <c r="N196" s="177"/>
      <c r="O196" s="177"/>
      <c r="P196" s="180">
        <v>-1353.6</v>
      </c>
    </row>
    <row r="197" spans="1:16" ht="19.5" hidden="1" customHeight="1">
      <c r="A197" s="172" t="s">
        <v>4413</v>
      </c>
      <c r="B197" s="176">
        <v>46145</v>
      </c>
      <c r="C197" s="172" t="s">
        <v>2694</v>
      </c>
      <c r="D197" s="172" t="s">
        <v>95</v>
      </c>
      <c r="E197" s="172" t="s">
        <v>55</v>
      </c>
      <c r="F197" s="172" t="s">
        <v>1272</v>
      </c>
      <c r="G197" s="172" t="s">
        <v>84</v>
      </c>
      <c r="H197" s="177">
        <v>1</v>
      </c>
      <c r="I197" s="178">
        <v>2820</v>
      </c>
      <c r="J197" s="176">
        <v>46144</v>
      </c>
      <c r="K197" s="172" t="s">
        <v>93</v>
      </c>
      <c r="L197" s="172" t="s">
        <v>94</v>
      </c>
      <c r="M197" s="179">
        <v>0.48</v>
      </c>
      <c r="N197" s="177"/>
      <c r="O197" s="177"/>
      <c r="P197" s="180">
        <v>-9.84</v>
      </c>
    </row>
    <row r="198" spans="1:16" ht="19.5" hidden="1" customHeight="1">
      <c r="A198" s="172" t="s">
        <v>4414</v>
      </c>
      <c r="B198" s="176">
        <v>46145</v>
      </c>
      <c r="C198" s="172" t="s">
        <v>2694</v>
      </c>
      <c r="D198" s="172" t="s">
        <v>82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46145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-20.39</v>
      </c>
    </row>
    <row r="199" spans="1:16" ht="19.5" hidden="1" customHeight="1">
      <c r="A199" s="172" t="s">
        <v>4396</v>
      </c>
      <c r="B199" s="176">
        <v>46145</v>
      </c>
      <c r="C199" s="172" t="s">
        <v>2694</v>
      </c>
      <c r="D199" s="172" t="s">
        <v>95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46141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-11.47</v>
      </c>
    </row>
    <row r="200" spans="1:16" ht="19.5" hidden="1" customHeight="1">
      <c r="A200" s="172" t="s">
        <v>4396</v>
      </c>
      <c r="B200" s="176">
        <v>46145</v>
      </c>
      <c r="C200" s="172" t="s">
        <v>2694</v>
      </c>
      <c r="D200" s="172" t="s">
        <v>98</v>
      </c>
      <c r="E200" s="172" t="s">
        <v>57</v>
      </c>
      <c r="F200" s="172" t="s">
        <v>1263</v>
      </c>
      <c r="G200" s="172" t="s">
        <v>84</v>
      </c>
      <c r="H200" s="177">
        <v>1</v>
      </c>
      <c r="I200" s="178">
        <v>0</v>
      </c>
      <c r="J200" s="176">
        <v>46141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-15</v>
      </c>
    </row>
    <row r="201" spans="1:16" ht="19.5" hidden="1" customHeight="1">
      <c r="A201" s="172" t="s">
        <v>4396</v>
      </c>
      <c r="B201" s="176">
        <v>46145</v>
      </c>
      <c r="C201" s="172" t="s">
        <v>92</v>
      </c>
      <c r="D201" s="172" t="s">
        <v>24</v>
      </c>
      <c r="E201" s="172" t="s">
        <v>57</v>
      </c>
      <c r="F201" s="172" t="s">
        <v>1263</v>
      </c>
      <c r="G201" s="172" t="s">
        <v>84</v>
      </c>
      <c r="H201" s="177">
        <v>1</v>
      </c>
      <c r="I201" s="178">
        <v>0</v>
      </c>
      <c r="J201" s="176">
        <v>46141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-80</v>
      </c>
    </row>
    <row r="202" spans="1:16" ht="19.5" hidden="1" customHeight="1">
      <c r="A202" s="172" t="s">
        <v>4396</v>
      </c>
      <c r="B202" s="176">
        <v>46145</v>
      </c>
      <c r="C202" s="172" t="s">
        <v>92</v>
      </c>
      <c r="D202" s="172" t="s">
        <v>97</v>
      </c>
      <c r="E202" s="172" t="s">
        <v>57</v>
      </c>
      <c r="F202" s="172" t="s">
        <v>1263</v>
      </c>
      <c r="G202" s="172" t="s">
        <v>84</v>
      </c>
      <c r="H202" s="177">
        <v>1</v>
      </c>
      <c r="I202" s="178">
        <v>0</v>
      </c>
      <c r="J202" s="176">
        <v>46141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-80</v>
      </c>
    </row>
    <row r="203" spans="1:16" ht="19.5" hidden="1" customHeight="1">
      <c r="A203" s="172" t="s">
        <v>4415</v>
      </c>
      <c r="B203" s="176">
        <v>46145</v>
      </c>
      <c r="C203" s="172" t="s">
        <v>2694</v>
      </c>
      <c r="D203" s="172" t="s">
        <v>82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0</v>
      </c>
      <c r="J203" s="176">
        <v>46145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-18.670000000000002</v>
      </c>
    </row>
    <row r="204" spans="1:16" ht="19.5" customHeight="1">
      <c r="A204" s="172" t="s">
        <v>4351</v>
      </c>
      <c r="B204" s="176">
        <v>46145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46145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-587.53</v>
      </c>
    </row>
    <row r="205" spans="1:16" ht="19.5" customHeight="1">
      <c r="A205" s="172" t="s">
        <v>4354</v>
      </c>
      <c r="B205" s="176">
        <v>46145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46145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-1172.3499999999999</v>
      </c>
    </row>
    <row r="206" spans="1:16" ht="19.5" customHeight="1">
      <c r="A206" s="172" t="s">
        <v>4353</v>
      </c>
      <c r="B206" s="176">
        <v>46145</v>
      </c>
      <c r="C206" s="172" t="s">
        <v>109</v>
      </c>
      <c r="D206" s="172" t="s">
        <v>139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46145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-1205.3699999999999</v>
      </c>
    </row>
    <row r="207" spans="1:16" ht="19.5" customHeight="1">
      <c r="A207" s="172" t="s">
        <v>4352</v>
      </c>
      <c r="B207" s="176">
        <v>46145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46145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-1193.77</v>
      </c>
    </row>
    <row r="208" spans="1:16" ht="19.5" customHeight="1">
      <c r="A208" s="172" t="s">
        <v>3013</v>
      </c>
      <c r="B208" s="176">
        <v>46145</v>
      </c>
      <c r="C208" s="172" t="s">
        <v>109</v>
      </c>
      <c r="D208" s="172" t="s">
        <v>143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46145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-1135.5</v>
      </c>
    </row>
    <row r="209" spans="1:16" ht="19.5" customHeight="1">
      <c r="A209" s="172" t="s">
        <v>142</v>
      </c>
      <c r="B209" s="176">
        <v>46145</v>
      </c>
      <c r="C209" s="172" t="s">
        <v>109</v>
      </c>
      <c r="D209" s="172" t="s">
        <v>143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46145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-560</v>
      </c>
    </row>
  </sheetData>
  <autoFilter ref="A1:P209" xr:uid="{A7B755A1-C97A-4945-AC10-870D66C0EF7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A5A-3C85-4B33-841B-F3CFD7ECB5B0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V29" sqref="V2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58874+457</f>
        <v>59331</v>
      </c>
      <c r="AE1" s="266">
        <f>U24/AD1</f>
        <v>2.5619490654126849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0.2857142857142857</v>
      </c>
      <c r="P3" s="39">
        <f>SUMIFS('Отчет 13-19.04'!H:H,'Отчет 13-19.04'!D:D,"Выручка",'Отчет 13-19.04'!E:E,B3)</f>
        <v>2</v>
      </c>
      <c r="Q3" s="39">
        <f>SUMIFS('Отчет 13-19.04'!H:H,'Отчет 13-19.04'!D:D,"Возврат выручки",'Отчет 13-19.04'!E:E,B3)</f>
        <v>0</v>
      </c>
      <c r="R3" s="40">
        <f t="shared" ref="R3:R7" si="1">P3-Q3</f>
        <v>2</v>
      </c>
      <c r="S3" s="41">
        <f>SUMIFS('Отчет 13-19.04'!P:P,'Отчет 13-19.04'!C:C,"Продажи",'Отчет 13-19.04'!E:E,B3)</f>
        <v>5570</v>
      </c>
      <c r="T3" s="42">
        <f>SUMIFS('Отчет 13-19.04'!P:P,'Отчет 13-19.04'!C:C,"Возвраты",'Отчет 13-19.04'!E:E,B3)</f>
        <v>0</v>
      </c>
      <c r="U3" s="40">
        <f t="shared" ref="U3:U7" si="2">S3+T3</f>
        <v>5570</v>
      </c>
      <c r="V3" s="43">
        <f t="shared" ref="V3:V14" si="3">U3/$U$24</f>
        <v>3.6644013604994641E-2</v>
      </c>
      <c r="W3" s="44">
        <f t="shared" ref="W3:W7" si="4">R3*H3</f>
        <v>285.95999999999998</v>
      </c>
      <c r="X3" s="42">
        <f>-SUMIFS('Отчет 13-19.04'!P:P,'Отчет 13-19.04'!C:C,"Вознаграждение Ozon",'Отчет 13-19.04'!E:E,B3)</f>
        <v>2673.6</v>
      </c>
      <c r="Y3" s="45">
        <f t="shared" ref="Y3:Y16" si="5">IF(U3=0,0,X3/U3)</f>
        <v>0.48</v>
      </c>
      <c r="Z3" s="42">
        <f>-SUMIFS('Отчет 13-19.04'!P:P,'Отчет 13-19.04'!C:C,"Услуги доставки",'Отчет 13-19.04'!E:E,B3)</f>
        <v>448</v>
      </c>
      <c r="AA3" s="32">
        <v>0</v>
      </c>
      <c r="AB3" s="42"/>
      <c r="AC3" s="42"/>
      <c r="AD3" s="46">
        <f>IFERROR(U3*1%/$AE$1,0)</f>
        <v>21.741259711979371</v>
      </c>
      <c r="AE3" s="47">
        <f t="shared" ref="AE3:AE7" si="6">U3-W3-X3-Z3-AA3-AB3-AC3-AD3</f>
        <v>2140.6987402880209</v>
      </c>
      <c r="AF3" s="46"/>
      <c r="AG3" s="48">
        <f t="shared" ref="AG3:AG7" si="7">IF(R3=0,0,U3/R3)</f>
        <v>2785</v>
      </c>
      <c r="AH3" s="49">
        <f t="shared" ref="AH3:AH7" si="8">H3</f>
        <v>142.97999999999999</v>
      </c>
      <c r="AI3" s="49">
        <f t="shared" ref="AI3:AI7" si="9">IF(R3=0,0,X3/R3)</f>
        <v>1336.8</v>
      </c>
      <c r="AJ3" s="49">
        <f t="shared" ref="AJ3:AJ7" si="10">IF(P3=0,Z3/1,Z3/P3)</f>
        <v>224</v>
      </c>
      <c r="AK3" s="49">
        <f t="shared" ref="AK3:AK7" si="11">IF(P3=0,0,AA3/P3)</f>
        <v>0</v>
      </c>
      <c r="AL3" s="49">
        <f>_xlfn.IFS(R3=0,AE3,R3&lt;0,AE3/-R3,R3&gt;0,AE3/R3)</f>
        <v>1070.3493701440104</v>
      </c>
      <c r="AM3" s="50">
        <f t="shared" ref="AM3:AM7" si="12">IF(AG3=0,0,AL3/AG3)</f>
        <v>0.38432652428869313</v>
      </c>
      <c r="AN3" s="51">
        <f t="shared" ref="AN3:AN7" si="13">IF(AH3=0,0,AL3/AH3)</f>
        <v>7.4860076244510454</v>
      </c>
      <c r="AP3" s="53">
        <f t="shared" ref="AP3:AP7" si="14">AL3*C3</f>
        <v>361778.08710867551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14</v>
      </c>
      <c r="L4" s="36"/>
      <c r="M4" s="36"/>
      <c r="N4" s="37">
        <f t="shared" ref="N4:N16" si="15">K4/$O$1</f>
        <v>2</v>
      </c>
      <c r="O4" s="38">
        <f t="shared" ref="O4:O16" si="16">R4/$O$1</f>
        <v>0.8571428571428571</v>
      </c>
      <c r="P4" s="39">
        <f>SUMIFS('Отчет 13-19.04'!H:H,'Отчет 13-19.04'!D:D,"Выручка",'Отчет 13-19.04'!E:E,B4)</f>
        <v>6</v>
      </c>
      <c r="Q4" s="39">
        <f>SUMIFS('Отчет 13-19.04'!H:H,'Отчет 13-19.04'!D:D,"Возврат выручки",'Отчет 13-19.04'!E:E,B4)</f>
        <v>0</v>
      </c>
      <c r="R4" s="40">
        <f t="shared" si="1"/>
        <v>6</v>
      </c>
      <c r="S4" s="41">
        <f>SUMIFS('Отчет 13-19.04'!P:P,'Отчет 13-19.04'!C:C,"Продажи",'Отчет 13-19.04'!E:E,B4)</f>
        <v>16780</v>
      </c>
      <c r="T4" s="42">
        <f>SUMIFS('Отчет 13-19.04'!P:P,'Отчет 13-19.04'!C:C,"Возвраты",'Отчет 13-19.04'!E:E,B4)</f>
        <v>0</v>
      </c>
      <c r="U4" s="40">
        <f t="shared" si="2"/>
        <v>16780</v>
      </c>
      <c r="V4" s="43">
        <f t="shared" si="3"/>
        <v>0.1103925580416176</v>
      </c>
      <c r="W4" s="44">
        <f t="shared" si="4"/>
        <v>738.54</v>
      </c>
      <c r="X4" s="42">
        <f>-SUMIFS('Отчет 13-19.04'!P:P,'Отчет 13-19.04'!C:C,"Вознаграждение Ozon",'Отчет 13-19.04'!E:E,B4)</f>
        <v>8054.4</v>
      </c>
      <c r="Y4" s="45">
        <f t="shared" si="5"/>
        <v>0.48</v>
      </c>
      <c r="Z4" s="42">
        <f>-SUMIFS('Отчет 13-19.04'!P:P,'Отчет 13-19.04'!C:C,"Услуги доставки",'Отчет 13-19.04'!E:E,B4)</f>
        <v>2368.6799999999998</v>
      </c>
      <c r="AA4" s="32">
        <v>2502.3310120000001</v>
      </c>
      <c r="AB4" s="42"/>
      <c r="AC4" s="42"/>
      <c r="AD4" s="46">
        <f t="shared" ref="AD4:AD16" si="17">IFERROR(U4*1%/$AE$1,0)</f>
        <v>65.497008611672143</v>
      </c>
      <c r="AE4" s="47">
        <f t="shared" si="6"/>
        <v>3050.5519793883268</v>
      </c>
      <c r="AF4" s="46"/>
      <c r="AG4" s="48">
        <f t="shared" si="7"/>
        <v>2796.6666666666665</v>
      </c>
      <c r="AH4" s="49">
        <f t="shared" si="8"/>
        <v>123.09</v>
      </c>
      <c r="AI4" s="49">
        <f t="shared" si="9"/>
        <v>1342.3999999999999</v>
      </c>
      <c r="AJ4" s="49">
        <f t="shared" si="10"/>
        <v>394.78</v>
      </c>
      <c r="AK4" s="49">
        <f t="shared" si="11"/>
        <v>417.0551686666667</v>
      </c>
      <c r="AL4" s="49">
        <f t="array" ref="AL4">_xlfn.IFS(R4=0,AE4,R4&lt;0,AE4/-R4,R4&gt;0,AE4/R4)</f>
        <v>508.42532989805449</v>
      </c>
      <c r="AM4" s="50">
        <f t="shared" si="12"/>
        <v>0.18179689984435798</v>
      </c>
      <c r="AN4" s="51">
        <f t="shared" si="13"/>
        <v>4.1305169379970303</v>
      </c>
      <c r="AP4" s="53">
        <f t="shared" si="14"/>
        <v>162187.68023747939</v>
      </c>
    </row>
    <row r="5" spans="1:42">
      <c r="A5" s="30">
        <v>2676784504</v>
      </c>
      <c r="B5" s="31" t="s">
        <v>40</v>
      </c>
      <c r="C5" s="32">
        <v>351</v>
      </c>
      <c r="D5" s="33"/>
      <c r="E5" s="33"/>
      <c r="F5" s="33"/>
      <c r="G5" s="34"/>
      <c r="H5" s="35">
        <v>123.09</v>
      </c>
      <c r="I5" s="54">
        <f t="shared" si="0"/>
        <v>43204.590000000004</v>
      </c>
      <c r="J5" s="36"/>
      <c r="K5" s="32">
        <v>2</v>
      </c>
      <c r="L5" s="36"/>
      <c r="M5" s="36"/>
      <c r="N5" s="37">
        <f t="shared" si="15"/>
        <v>0.2857142857142857</v>
      </c>
      <c r="O5" s="38">
        <f t="shared" si="16"/>
        <v>0.2857142857142857</v>
      </c>
      <c r="P5" s="39">
        <f>SUMIFS('Отчет 13-19.04'!H:H,'Отчет 13-19.04'!D:D,"Выручка",'Отчет 13-19.04'!E:E,B5)</f>
        <v>2</v>
      </c>
      <c r="Q5" s="39">
        <f>SUMIFS('Отчет 13-19.04'!H:H,'Отчет 13-19.04'!D:D,"Возврат выручки",'Отчет 13-19.04'!E:E,B5)</f>
        <v>0</v>
      </c>
      <c r="R5" s="40">
        <f t="shared" si="1"/>
        <v>2</v>
      </c>
      <c r="S5" s="41">
        <f>SUMIFS('Отчет 13-19.04'!P:P,'Отчет 13-19.04'!C:C,"Продажи",'Отчет 13-19.04'!E:E,B5)</f>
        <v>5570</v>
      </c>
      <c r="T5" s="42">
        <f>SUMIFS('Отчет 13-19.04'!P:P,'Отчет 13-19.04'!C:C,"Возвраты",'Отчет 13-19.04'!E:E,B5)</f>
        <v>0</v>
      </c>
      <c r="U5" s="40">
        <f t="shared" si="2"/>
        <v>5570</v>
      </c>
      <c r="V5" s="43">
        <f t="shared" si="3"/>
        <v>3.6644013604994641E-2</v>
      </c>
      <c r="W5" s="44">
        <f t="shared" si="4"/>
        <v>246.18</v>
      </c>
      <c r="X5" s="42">
        <f>-SUMIFS('Отчет 13-19.04'!P:P,'Отчет 13-19.04'!C:C,"Вознаграждение Ozon",'Отчет 13-19.04'!E:E,B5)</f>
        <v>2673.6</v>
      </c>
      <c r="Y5" s="45">
        <f t="shared" si="5"/>
        <v>0.48</v>
      </c>
      <c r="Z5" s="42">
        <f>-SUMIFS('Отчет 13-19.04'!P:P,'Отчет 13-19.04'!C:C,"Услуги доставки",'Отчет 13-19.04'!E:E,B5)</f>
        <v>306</v>
      </c>
      <c r="AA5" s="32">
        <v>275</v>
      </c>
      <c r="AB5" s="55"/>
      <c r="AC5" s="42"/>
      <c r="AD5" s="46">
        <f t="shared" si="17"/>
        <v>21.741259711979371</v>
      </c>
      <c r="AE5" s="47">
        <f t="shared" si="6"/>
        <v>2047.4787402880204</v>
      </c>
      <c r="AF5" s="46"/>
      <c r="AG5" s="48">
        <f t="shared" si="7"/>
        <v>2785</v>
      </c>
      <c r="AH5" s="49">
        <f t="shared" si="8"/>
        <v>123.09</v>
      </c>
      <c r="AI5" s="49">
        <f t="shared" si="9"/>
        <v>1336.8</v>
      </c>
      <c r="AJ5" s="49">
        <f t="shared" si="10"/>
        <v>153</v>
      </c>
      <c r="AK5" s="49">
        <f t="shared" si="11"/>
        <v>137.5</v>
      </c>
      <c r="AL5" s="49">
        <f t="array" ref="AL5">_xlfn.IFS(R5=0,AE5,R5&lt;0,AE5/-R5,R5&gt;0,AE5/R5)</f>
        <v>1023.7393701440102</v>
      </c>
      <c r="AM5" s="50">
        <f t="shared" si="12"/>
        <v>0.36759043811275049</v>
      </c>
      <c r="AN5" s="51">
        <f t="shared" si="13"/>
        <v>8.3169987013080693</v>
      </c>
      <c r="AP5" s="53">
        <f t="shared" si="14"/>
        <v>359332.51892054756</v>
      </c>
    </row>
    <row r="6" spans="1:42">
      <c r="A6" s="30">
        <v>2676784514</v>
      </c>
      <c r="B6" s="31" t="s">
        <v>41</v>
      </c>
      <c r="C6" s="32">
        <v>629</v>
      </c>
      <c r="D6" s="33"/>
      <c r="E6" s="33"/>
      <c r="F6" s="33"/>
      <c r="G6" s="34"/>
      <c r="H6" s="35">
        <v>123.09</v>
      </c>
      <c r="I6" s="54">
        <f t="shared" si="0"/>
        <v>77423.61</v>
      </c>
      <c r="J6" s="36"/>
      <c r="K6" s="32">
        <v>5</v>
      </c>
      <c r="L6" s="36"/>
      <c r="M6" s="36"/>
      <c r="N6" s="37">
        <f t="shared" si="15"/>
        <v>0.7142857142857143</v>
      </c>
      <c r="O6" s="38">
        <f t="shared" si="16"/>
        <v>0.42857142857142855</v>
      </c>
      <c r="P6" s="39">
        <f>SUMIFS('Отчет 13-19.04'!H:H,'Отчет 13-19.04'!D:D,"Выручка",'Отчет 13-19.04'!E:E,B6)</f>
        <v>3</v>
      </c>
      <c r="Q6" s="39">
        <f>SUMIFS('Отчет 13-19.04'!H:H,'Отчет 13-19.04'!D:D,"Возврат выручки",'Отчет 13-19.04'!E:E,B6)</f>
        <v>0</v>
      </c>
      <c r="R6" s="40">
        <f t="shared" si="1"/>
        <v>3</v>
      </c>
      <c r="S6" s="41">
        <f>SUMIFS('Отчет 13-19.04'!P:P,'Отчет 13-19.04'!C:C,"Продажи",'Отчет 13-19.04'!E:E,B6)</f>
        <v>8390</v>
      </c>
      <c r="T6" s="42">
        <f>SUMIFS('Отчет 13-19.04'!P:P,'Отчет 13-19.04'!C:C,"Возвраты",'Отчет 13-19.04'!E:E,B6)</f>
        <v>0</v>
      </c>
      <c r="U6" s="40">
        <f t="shared" si="2"/>
        <v>8390</v>
      </c>
      <c r="V6" s="43">
        <f t="shared" si="3"/>
        <v>5.51962790208088E-2</v>
      </c>
      <c r="W6" s="44">
        <f t="shared" si="4"/>
        <v>369.27</v>
      </c>
      <c r="X6" s="42">
        <f>-SUMIFS('Отчет 13-19.04'!P:P,'Отчет 13-19.04'!C:C,"Вознаграждение Ozon",'Отчет 13-19.04'!E:E,B6)</f>
        <v>4027.2</v>
      </c>
      <c r="Y6" s="45">
        <f t="shared" si="5"/>
        <v>0.48</v>
      </c>
      <c r="Z6" s="42">
        <f>-SUMIFS('Отчет 13-19.04'!P:P,'Отчет 13-19.04'!C:C,"Услуги доставки",'Отчет 13-19.04'!E:E,B6)</f>
        <v>492.8</v>
      </c>
      <c r="AA6" s="32">
        <v>2261.631241</v>
      </c>
      <c r="AB6" s="55"/>
      <c r="AC6" s="42"/>
      <c r="AD6" s="46">
        <f t="shared" si="17"/>
        <v>32.748504305836072</v>
      </c>
      <c r="AE6" s="47">
        <f t="shared" si="6"/>
        <v>1206.3502546941634</v>
      </c>
      <c r="AF6" s="46"/>
      <c r="AG6" s="48">
        <f t="shared" si="7"/>
        <v>2796.6666666666665</v>
      </c>
      <c r="AH6" s="49">
        <f t="shared" si="8"/>
        <v>123.09</v>
      </c>
      <c r="AI6" s="49">
        <f t="shared" si="9"/>
        <v>1342.3999999999999</v>
      </c>
      <c r="AJ6" s="49">
        <f t="shared" si="10"/>
        <v>164.26666666666668</v>
      </c>
      <c r="AK6" s="49">
        <f t="shared" si="11"/>
        <v>753.87708033333331</v>
      </c>
      <c r="AL6" s="49">
        <f t="array" ref="AL6">_xlfn.IFS(R6=0,AE6,R6&lt;0,AE6/-R6,R6&gt;0,AE6/R6)</f>
        <v>402.11675156472114</v>
      </c>
      <c r="AM6" s="50">
        <f t="shared" si="12"/>
        <v>0.14378429734137824</v>
      </c>
      <c r="AN6" s="51">
        <f t="shared" si="13"/>
        <v>3.2668515034911132</v>
      </c>
      <c r="AP6" s="53">
        <f t="shared" si="14"/>
        <v>252931.43673420959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9</v>
      </c>
      <c r="L7" s="36"/>
      <c r="M7" s="36"/>
      <c r="N7" s="37">
        <f t="shared" si="15"/>
        <v>1.2857142857142858</v>
      </c>
      <c r="O7" s="38">
        <f t="shared" si="16"/>
        <v>1.2857142857142858</v>
      </c>
      <c r="P7" s="39">
        <f>SUMIFS('Отчет 13-19.04'!H:H,'Отчет 13-19.04'!D:D,"Выручка",'Отчет 13-19.04'!E:E,B7)</f>
        <v>10</v>
      </c>
      <c r="Q7" s="39">
        <f>SUMIFS('Отчет 13-19.04'!H:H,'Отчет 13-19.04'!D:D,"Возврат выручки",'Отчет 13-19.04'!E:E,B7)</f>
        <v>1</v>
      </c>
      <c r="R7" s="40">
        <f t="shared" si="1"/>
        <v>9</v>
      </c>
      <c r="S7" s="41">
        <f>SUMIFS('Отчет 13-19.04'!P:P,'Отчет 13-19.04'!C:C,"Продажи",'Отчет 13-19.04'!E:E,B7)</f>
        <v>28010</v>
      </c>
      <c r="T7" s="42">
        <f>SUMIFS('Отчет 13-19.04'!P:P,'Отчет 13-19.04'!C:C,"Возвраты",'Отчет 13-19.04'!E:E,B7)</f>
        <v>-2800</v>
      </c>
      <c r="U7" s="40">
        <f t="shared" si="2"/>
        <v>25210</v>
      </c>
      <c r="V7" s="43">
        <f t="shared" si="3"/>
        <v>0.16585198976335994</v>
      </c>
      <c r="W7" s="44">
        <f t="shared" si="4"/>
        <v>1055.1599999999999</v>
      </c>
      <c r="X7" s="42">
        <f>-SUMIFS('Отчет 13-19.04'!P:P,'Отчет 13-19.04'!C:C,"Вознаграждение Ozon",'Отчет 13-19.04'!E:E,B7)</f>
        <v>11963.300000000001</v>
      </c>
      <c r="Y7" s="45">
        <f t="shared" si="5"/>
        <v>0.47454581515271721</v>
      </c>
      <c r="Z7" s="42">
        <f>-SUMIFS('Отчет 13-19.04'!P:P,'Отчет 13-19.04'!C:C,"Услуги доставки",'Отчет 13-19.04'!E:E,B7)</f>
        <v>2082.33</v>
      </c>
      <c r="AA7" s="32">
        <v>4234.8176039999998</v>
      </c>
      <c r="AB7" s="55"/>
      <c r="AC7" s="42"/>
      <c r="AD7" s="46">
        <f t="shared" si="17"/>
        <v>98.401644046499072</v>
      </c>
      <c r="AE7" s="47">
        <f t="shared" si="6"/>
        <v>5775.9907519535</v>
      </c>
      <c r="AF7" s="46"/>
      <c r="AG7" s="48">
        <f t="shared" si="7"/>
        <v>2801.1111111111113</v>
      </c>
      <c r="AH7" s="49">
        <f t="shared" si="8"/>
        <v>117.24</v>
      </c>
      <c r="AI7" s="49">
        <f t="shared" si="9"/>
        <v>1329.2555555555557</v>
      </c>
      <c r="AJ7" s="49">
        <f t="shared" si="10"/>
        <v>208.233</v>
      </c>
      <c r="AK7" s="49">
        <f t="shared" si="11"/>
        <v>423.48176039999998</v>
      </c>
      <c r="AL7" s="49">
        <f t="array" ref="AL7">_xlfn.IFS(R7=0,AE7,R7&lt;0,AE7/-R7,R7&gt;0,AE7/R7)</f>
        <v>641.77675021705556</v>
      </c>
      <c r="AM7" s="50">
        <f t="shared" si="12"/>
        <v>0.22911506354436731</v>
      </c>
      <c r="AN7" s="51">
        <f t="shared" si="13"/>
        <v>5.4740425641168171</v>
      </c>
      <c r="AP7" s="53">
        <f t="shared" si="14"/>
        <v>360036.75687176816</v>
      </c>
    </row>
    <row r="8" spans="1:42">
      <c r="A8" s="30">
        <v>2676783005</v>
      </c>
      <c r="B8" s="31" t="s">
        <v>43</v>
      </c>
      <c r="C8" s="32">
        <v>163</v>
      </c>
      <c r="D8" s="33"/>
      <c r="E8" s="33"/>
      <c r="F8" s="33"/>
      <c r="G8" s="34"/>
      <c r="H8" s="35">
        <v>169.89</v>
      </c>
      <c r="I8" s="54">
        <f t="shared" si="0"/>
        <v>27692.069999999996</v>
      </c>
      <c r="J8" s="36"/>
      <c r="K8" s="32">
        <v>19</v>
      </c>
      <c r="L8" s="36"/>
      <c r="M8" s="36"/>
      <c r="N8" s="37">
        <f t="shared" si="15"/>
        <v>2.7142857142857144</v>
      </c>
      <c r="O8" s="38">
        <f t="shared" si="16"/>
        <v>1</v>
      </c>
      <c r="P8" s="39">
        <f>SUMIFS('Отчет 13-19.04'!H:H,'Отчет 13-19.04'!D:D,"Выручка",'Отчет 13-19.04'!E:E,B8)</f>
        <v>8</v>
      </c>
      <c r="Q8" s="39">
        <f>SUMIFS('Отчет 13-19.04'!H:H,'Отчет 13-19.04'!D:D,"Возврат выручки",'Отчет 13-19.04'!E:E,B8)</f>
        <v>1</v>
      </c>
      <c r="R8" s="40">
        <f>P8-Q8</f>
        <v>7</v>
      </c>
      <c r="S8" s="41">
        <f>SUMIFS('Отчет 13-19.04'!P:P,'Отчет 13-19.04'!C:C,"Продажи",'Отчет 13-19.04'!E:E,B8)</f>
        <v>22240</v>
      </c>
      <c r="T8" s="42">
        <f>SUMIFS('Отчет 13-19.04'!P:P,'Отчет 13-19.04'!C:C,"Возвраты",'Отчет 13-19.04'!E:E,B8)</f>
        <v>-2750</v>
      </c>
      <c r="U8" s="40">
        <f>S8+T8</f>
        <v>19490</v>
      </c>
      <c r="V8" s="43">
        <f t="shared" si="3"/>
        <v>0.12822115352986455</v>
      </c>
      <c r="W8" s="44">
        <f>R8*H8</f>
        <v>1189.23</v>
      </c>
      <c r="X8" s="42">
        <f>-SUMIFS('Отчет 13-19.04'!P:P,'Отчет 13-19.04'!C:C,"Вознаграждение Ozon",'Отчет 13-19.04'!E:E,B8)</f>
        <v>9492.7000000000007</v>
      </c>
      <c r="Y8" s="45">
        <f t="shared" si="5"/>
        <v>0.48705489994869167</v>
      </c>
      <c r="Z8" s="42">
        <f>-SUMIFS('Отчет 13-19.04'!P:P,'Отчет 13-19.04'!C:C,"Услуги доставки",'Отчет 13-19.04'!E:E,B8)</f>
        <v>2276.62</v>
      </c>
      <c r="AA8" s="32">
        <v>3267.913607</v>
      </c>
      <c r="AB8" s="55"/>
      <c r="AC8" s="42"/>
      <c r="AD8" s="46">
        <f t="shared" si="17"/>
        <v>76.074892600803935</v>
      </c>
      <c r="AE8" s="47">
        <f>U8-W8-X8-Z8-AA8-AB8-AC8-AD8</f>
        <v>3187.4615003991958</v>
      </c>
      <c r="AF8" s="46"/>
      <c r="AG8" s="48">
        <f>IF(R8=0,0,U8/R8)</f>
        <v>2784.2857142857142</v>
      </c>
      <c r="AH8" s="49">
        <f>H8</f>
        <v>169.89</v>
      </c>
      <c r="AI8" s="49">
        <f>IF(R8=0,0,X8/R8)</f>
        <v>1356.1000000000001</v>
      </c>
      <c r="AJ8" s="49">
        <f>IF(P8=0,Z8/1,Z8/P8)</f>
        <v>284.57749999999999</v>
      </c>
      <c r="AK8" s="49">
        <f>IF(P8=0,0,AA8/P8)</f>
        <v>408.48920087499999</v>
      </c>
      <c r="AL8" s="49">
        <f t="array" ref="AL8">_xlfn.IFS(R8=0,AE8,R8&lt;0,AE8/-R8,R8&gt;0,AE8/R8)</f>
        <v>455.35164291417084</v>
      </c>
      <c r="AM8" s="50">
        <f>IF(AG8=0,0,AL8/AG8)</f>
        <v>0.16354343254998441</v>
      </c>
      <c r="AN8" s="51">
        <f>IF(AH8=0,0,AL8/AH8)</f>
        <v>2.6802733704995636</v>
      </c>
      <c r="AP8" s="53">
        <f>AL8*C8</f>
        <v>74222.317795009847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13-19.04'!H:H,'Отчет 13-19.04'!D:D,"Выручка",'Отчет 13-19.04'!E:E,B9)</f>
        <v>0</v>
      </c>
      <c r="Q9" s="39">
        <f>SUMIFS('Отчет 13-19.04'!H:H,'Отчет 13-19.04'!D:D,"Возврат выручки",'Отчет 13-19.04'!E:E,B9)</f>
        <v>0</v>
      </c>
      <c r="R9" s="40">
        <f t="shared" ref="R9:R16" si="18">P9-Q9</f>
        <v>0</v>
      </c>
      <c r="S9" s="41">
        <f>SUMIFS('Отчет 13-19.04'!P:P,'Отчет 13-19.04'!C:C,"Продажи",'Отчет 13-19.04'!E:E,B9)</f>
        <v>0</v>
      </c>
      <c r="T9" s="42">
        <f>SUMIFS('Отчет 13-19.04'!P:P,'Отчет 13-19.04'!C:C,"Возвраты",'Отчет 13-19.04'!E:E,B9)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13-19.04'!P:P,'Отчет 13-19.04'!C:C,"Вознаграждение Ozon",'Отчет 13-19.04'!E:E,B9)</f>
        <v>0</v>
      </c>
      <c r="Y9" s="45">
        <f t="shared" si="5"/>
        <v>0</v>
      </c>
      <c r="Z9" s="42">
        <f>-SUMIFS('Отчет 13-19.04'!P:P,'Отчет 13-19.04'!C:C,"Услуги доставки",'Отчет 13-19.04'!E:E,B9)</f>
        <v>401.88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-401.88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401.88</v>
      </c>
      <c r="AK9" s="49">
        <f t="shared" ref="AK9:AK16" si="26">IF(P9=0,0,AA9/P9)</f>
        <v>0</v>
      </c>
      <c r="AL9" s="49">
        <f t="array" ref="AL9">_xlfn.IFS(R9=0,AE9,R9&lt;0,AE9/-R9,R9&gt;0,AE9/R9)</f>
        <v>-401.88</v>
      </c>
      <c r="AM9" s="50">
        <f t="shared" ref="AM9:AM16" si="27">IF(AG9=0,0,AL9/AG9)</f>
        <v>0</v>
      </c>
      <c r="AN9" s="51">
        <f t="shared" ref="AN9:AN16" si="28">IF(AH9=0,0,AL9/AH9)</f>
        <v>-3.2673170731707315</v>
      </c>
      <c r="AP9" s="53">
        <f t="shared" ref="AP9:AP16" si="29">AL9*C9</f>
        <v>-148293.72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9">
        <f>SUMIFS('Отчет 13-19.04'!H:H,'Отчет 13-19.04'!D:D,"Выручка",'Отчет 13-19.04'!E:E,B10)</f>
        <v>2</v>
      </c>
      <c r="Q10" s="39">
        <f>SUMIFS('Отчет 13-19.04'!H:H,'Отчет 13-19.04'!D:D,"Возврат выручки",'Отчет 13-19.04'!E:E,B10)</f>
        <v>0</v>
      </c>
      <c r="R10" s="40">
        <f t="shared" si="18"/>
        <v>2</v>
      </c>
      <c r="S10" s="41">
        <f>SUMIFS('Отчет 13-19.04'!P:P,'Отчет 13-19.04'!C:C,"Продажи",'Отчет 13-19.04'!E:E,B10)</f>
        <v>5000</v>
      </c>
      <c r="T10" s="42">
        <f>SUMIFS('Отчет 13-19.04'!P:P,'Отчет 13-19.04'!C:C,"Возвраты",'Отчет 13-19.04'!E:E,B10)</f>
        <v>0</v>
      </c>
      <c r="U10" s="40">
        <f t="shared" si="19"/>
        <v>5000</v>
      </c>
      <c r="V10" s="43">
        <f t="shared" si="3"/>
        <v>3.2894087616691776E-2</v>
      </c>
      <c r="W10" s="44">
        <f t="shared" si="20"/>
        <v>246</v>
      </c>
      <c r="X10" s="42">
        <f>-SUMIFS('Отчет 13-19.04'!P:P,'Отчет 13-19.04'!C:C,"Вознаграждение Ozon",'Отчет 13-19.04'!E:E,B10)</f>
        <v>2400</v>
      </c>
      <c r="Y10" s="45">
        <f t="shared" si="5"/>
        <v>0.48</v>
      </c>
      <c r="Z10" s="42">
        <f>-SUMIFS('Отчет 13-19.04'!P:P,'Отчет 13-19.04'!C:C,"Услуги доставки",'Отчет 13-19.04'!E:E,B10)</f>
        <v>406.88</v>
      </c>
      <c r="AA10" s="32"/>
      <c r="AB10" s="55"/>
      <c r="AC10" s="42"/>
      <c r="AD10" s="46">
        <f t="shared" si="17"/>
        <v>19.516391123859396</v>
      </c>
      <c r="AE10" s="47">
        <f t="shared" si="21"/>
        <v>1927.6036088761405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1200</v>
      </c>
      <c r="AJ10" s="49">
        <f t="shared" si="25"/>
        <v>203.44</v>
      </c>
      <c r="AK10" s="49">
        <f t="shared" si="26"/>
        <v>0</v>
      </c>
      <c r="AL10" s="49">
        <f t="array" ref="AL10">_xlfn.IFS(R10=0,AE10,R10&lt;0,AE10/-R10,R10&gt;0,AE10/R10)</f>
        <v>963.80180443807023</v>
      </c>
      <c r="AM10" s="50">
        <f t="shared" si="27"/>
        <v>0.38552072177522811</v>
      </c>
      <c r="AN10" s="51">
        <f t="shared" si="28"/>
        <v>7.8357870279517909</v>
      </c>
      <c r="AP10" s="53">
        <f t="shared" si="29"/>
        <v>342149.64057551493</v>
      </c>
    </row>
    <row r="11" spans="1:42">
      <c r="A11" s="30">
        <v>3064346962</v>
      </c>
      <c r="B11" s="31" t="s">
        <v>52</v>
      </c>
      <c r="C11" s="32">
        <v>600</v>
      </c>
      <c r="D11" s="33"/>
      <c r="E11" s="33"/>
      <c r="F11" s="33"/>
      <c r="G11" s="34"/>
      <c r="H11" s="35">
        <v>123</v>
      </c>
      <c r="I11" s="54">
        <f t="shared" si="0"/>
        <v>73800</v>
      </c>
      <c r="J11" s="36"/>
      <c r="K11" s="32">
        <v>8</v>
      </c>
      <c r="L11" s="36"/>
      <c r="M11" s="36"/>
      <c r="N11" s="37">
        <f t="shared" si="15"/>
        <v>1.1428571428571428</v>
      </c>
      <c r="O11" s="38">
        <f t="shared" si="16"/>
        <v>0.5714285714285714</v>
      </c>
      <c r="P11" s="39">
        <f>SUMIFS('Отчет 13-19.04'!H:H,'Отчет 13-19.04'!D:D,"Выручка",'Отчет 13-19.04'!E:E,B11)</f>
        <v>6</v>
      </c>
      <c r="Q11" s="39">
        <f>SUMIFS('Отчет 13-19.04'!H:H,'Отчет 13-19.04'!D:D,"Возврат выручки",'Отчет 13-19.04'!E:E,B11)</f>
        <v>2</v>
      </c>
      <c r="R11" s="40">
        <f t="shared" si="18"/>
        <v>4</v>
      </c>
      <c r="S11" s="41">
        <f>SUMIFS('Отчет 13-19.04'!P:P,'Отчет 13-19.04'!C:C,"Продажи",'Отчет 13-19.04'!E:E,B11)</f>
        <v>16570</v>
      </c>
      <c r="T11" s="42">
        <f>SUMIFS('Отчет 13-19.04'!P:P,'Отчет 13-19.04'!C:C,"Возвраты",'Отчет 13-19.04'!E:E,B11)</f>
        <v>-5200</v>
      </c>
      <c r="U11" s="40">
        <f t="shared" si="19"/>
        <v>11370</v>
      </c>
      <c r="V11" s="43">
        <f t="shared" si="3"/>
        <v>7.4801155240357103E-2</v>
      </c>
      <c r="W11" s="44">
        <f t="shared" si="20"/>
        <v>492</v>
      </c>
      <c r="X11" s="42">
        <f>-SUMIFS('Отчет 13-19.04'!P:P,'Отчет 13-19.04'!C:C,"Вознаграждение Ozon",'Отчет 13-19.04'!E:E,B11)</f>
        <v>5587.6</v>
      </c>
      <c r="Y11" s="45">
        <f t="shared" si="5"/>
        <v>0.49143359718557611</v>
      </c>
      <c r="Z11" s="42">
        <f>-SUMIFS('Отчет 13-19.04'!P:P,'Отчет 13-19.04'!C:C,"Услуги доставки",'Отчет 13-19.04'!E:E,B11)</f>
        <v>1297.8800000000001</v>
      </c>
      <c r="AA11" s="32">
        <v>4867.346896</v>
      </c>
      <c r="AB11" s="55"/>
      <c r="AC11" s="42"/>
      <c r="AD11" s="46">
        <f t="shared" si="17"/>
        <v>44.380273415656269</v>
      </c>
      <c r="AE11" s="47">
        <f t="shared" si="21"/>
        <v>-919.20716941565672</v>
      </c>
      <c r="AF11" s="46"/>
      <c r="AG11" s="48">
        <f t="shared" si="22"/>
        <v>2842.5</v>
      </c>
      <c r="AH11" s="49">
        <f t="shared" si="23"/>
        <v>123</v>
      </c>
      <c r="AI11" s="49">
        <f t="shared" si="24"/>
        <v>1396.9</v>
      </c>
      <c r="AJ11" s="49">
        <f t="shared" si="25"/>
        <v>216.31333333333336</v>
      </c>
      <c r="AK11" s="49">
        <f t="shared" si="26"/>
        <v>811.22448266666663</v>
      </c>
      <c r="AL11" s="49">
        <f t="array" ref="AL11">_xlfn.IFS(R11=0,AE11,R11&lt;0,AE11/-R11,R11&gt;0,AE11/R11)</f>
        <v>-229.80179235391418</v>
      </c>
      <c r="AM11" s="50">
        <f t="shared" si="27"/>
        <v>-8.084495773224773E-2</v>
      </c>
      <c r="AN11" s="51">
        <f t="shared" si="28"/>
        <v>-1.8683072549098714</v>
      </c>
      <c r="AP11" s="53">
        <f t="shared" si="29"/>
        <v>-137881.07541234849</v>
      </c>
    </row>
    <row r="12" spans="1:42">
      <c r="A12" s="30">
        <v>3405092873</v>
      </c>
      <c r="B12" s="171" t="s">
        <v>57</v>
      </c>
      <c r="C12" s="32">
        <v>292</v>
      </c>
      <c r="D12" s="33"/>
      <c r="E12" s="33"/>
      <c r="F12" s="33"/>
      <c r="G12" s="34"/>
      <c r="H12" s="35">
        <v>117</v>
      </c>
      <c r="I12" s="54">
        <f t="shared" si="0"/>
        <v>34164</v>
      </c>
      <c r="J12" s="36"/>
      <c r="K12" s="32">
        <v>17</v>
      </c>
      <c r="L12" s="36"/>
      <c r="M12" s="36"/>
      <c r="N12" s="37">
        <f t="shared" si="15"/>
        <v>2.4285714285714284</v>
      </c>
      <c r="O12" s="38">
        <f t="shared" si="16"/>
        <v>0.8571428571428571</v>
      </c>
      <c r="P12" s="39">
        <f>SUMIFS('Отчет 13-19.04'!H:H,'Отчет 13-19.04'!D:D,"Выручка",'Отчет 13-19.04'!E:E,B12)</f>
        <v>7</v>
      </c>
      <c r="Q12" s="39">
        <f>SUMIFS('Отчет 13-19.04'!H:H,'Отчет 13-19.04'!D:D,"Возврат выручки",'Отчет 13-19.04'!E:E,B12)</f>
        <v>1</v>
      </c>
      <c r="R12" s="40">
        <f t="shared" si="18"/>
        <v>6</v>
      </c>
      <c r="S12" s="41">
        <f>SUMIFS('Отчет 13-19.04'!P:P,'Отчет 13-19.04'!C:C,"Продажи",'Отчет 13-19.04'!E:E,B12)</f>
        <v>19460</v>
      </c>
      <c r="T12" s="42">
        <f>SUMIFS('Отчет 13-19.04'!P:P,'Отчет 13-19.04'!C:C,"Возвраты",'Отчет 13-19.04'!E:E,B12)</f>
        <v>-2750</v>
      </c>
      <c r="U12" s="40">
        <f t="shared" si="19"/>
        <v>16710</v>
      </c>
      <c r="V12" s="43">
        <f t="shared" si="3"/>
        <v>0.10993204081498391</v>
      </c>
      <c r="W12" s="44">
        <f t="shared" si="20"/>
        <v>702</v>
      </c>
      <c r="X12" s="42">
        <f>-SUMIFS('Отчет 13-19.04'!P:P,'Отчет 13-19.04'!C:C,"Вознаграждение Ozon",'Отчет 13-19.04'!E:E,B12)</f>
        <v>8020.8000000000011</v>
      </c>
      <c r="Y12" s="45">
        <f t="shared" si="5"/>
        <v>0.48000000000000004</v>
      </c>
      <c r="Z12" s="42">
        <f>-SUMIFS('Отчет 13-19.04'!P:P,'Отчет 13-19.04'!C:C,"Услуги доставки",'Отчет 13-19.04'!E:E,B12)</f>
        <v>3100.88</v>
      </c>
      <c r="AA12" s="32">
        <v>4608.4157679999998</v>
      </c>
      <c r="AB12" s="55"/>
      <c r="AC12" s="42"/>
      <c r="AD12" s="46">
        <f t="shared" si="17"/>
        <v>65.223779135938102</v>
      </c>
      <c r="AE12" s="47">
        <f t="shared" si="21"/>
        <v>212.68045286406084</v>
      </c>
      <c r="AF12" s="46"/>
      <c r="AG12" s="48">
        <f t="shared" si="22"/>
        <v>2785</v>
      </c>
      <c r="AH12" s="49">
        <f t="shared" si="23"/>
        <v>117</v>
      </c>
      <c r="AI12" s="49">
        <f t="shared" si="24"/>
        <v>1336.8000000000002</v>
      </c>
      <c r="AJ12" s="49">
        <f t="shared" si="25"/>
        <v>442.98285714285714</v>
      </c>
      <c r="AK12" s="49">
        <f t="shared" si="26"/>
        <v>658.34510971428574</v>
      </c>
      <c r="AL12" s="49">
        <f t="array" ref="AL12">_xlfn.IFS(R12=0,AE12,R12&lt;0,AE12/-R12,R12&gt;0,AE12/R12)</f>
        <v>35.446742144010138</v>
      </c>
      <c r="AM12" s="50">
        <f t="shared" si="27"/>
        <v>1.2727735060685866E-2</v>
      </c>
      <c r="AN12" s="51">
        <f t="shared" si="28"/>
        <v>0.30296360806846273</v>
      </c>
      <c r="AP12" s="53">
        <f t="shared" si="29"/>
        <v>10350.44870605096</v>
      </c>
    </row>
    <row r="13" spans="1:42">
      <c r="A13" s="30">
        <v>3405092993</v>
      </c>
      <c r="B13" s="31" t="s">
        <v>58</v>
      </c>
      <c r="C13" s="32">
        <v>300</v>
      </c>
      <c r="D13" s="33"/>
      <c r="E13" s="33"/>
      <c r="F13" s="33"/>
      <c r="G13" s="34"/>
      <c r="H13" s="35">
        <v>123</v>
      </c>
      <c r="I13" s="54">
        <f t="shared" si="0"/>
        <v>36900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0.8571428571428571</v>
      </c>
      <c r="P13" s="39">
        <f>SUMIFS('Отчет 13-19.04'!H:H,'Отчет 13-19.04'!D:D,"Выручка",'Отчет 13-19.04'!E:E,B13)</f>
        <v>6</v>
      </c>
      <c r="Q13" s="39">
        <f>SUMIFS('Отчет 13-19.04'!H:H,'Отчет 13-19.04'!D:D,"Возврат выручки",'Отчет 13-19.04'!E:E,B13)</f>
        <v>0</v>
      </c>
      <c r="R13" s="40">
        <f t="shared" si="18"/>
        <v>6</v>
      </c>
      <c r="S13" s="41">
        <f>SUMIFS('Отчет 13-19.04'!P:P,'Отчет 13-19.04'!C:C,"Продажи",'Отчет 13-19.04'!E:E,B13)</f>
        <v>16503</v>
      </c>
      <c r="T13" s="42">
        <f>SUMIFS('Отчет 13-19.04'!P:P,'Отчет 13-19.04'!C:C,"Возвраты",'Отчет 13-19.04'!E:E,B13)</f>
        <v>0</v>
      </c>
      <c r="U13" s="40">
        <f t="shared" si="19"/>
        <v>16503</v>
      </c>
      <c r="V13" s="43">
        <f t="shared" si="3"/>
        <v>0.10857022558765288</v>
      </c>
      <c r="W13" s="44">
        <f t="shared" si="20"/>
        <v>738</v>
      </c>
      <c r="X13" s="42">
        <f>-SUMIFS('Отчет 13-19.04'!P:P,'Отчет 13-19.04'!C:C,"Вознаграждение Ozon",'Отчет 13-19.04'!E:E,B13)</f>
        <v>7799.2899999999991</v>
      </c>
      <c r="Y13" s="45">
        <f t="shared" si="5"/>
        <v>0.47259831545779551</v>
      </c>
      <c r="Z13" s="42">
        <f>-SUMIFS('Отчет 13-19.04'!P:P,'Отчет 13-19.04'!C:C,"Услуги доставки",'Отчет 13-19.04'!E:E,B13)</f>
        <v>1917.15</v>
      </c>
      <c r="AA13" s="32">
        <v>2985.3485920000003</v>
      </c>
      <c r="AB13" s="55"/>
      <c r="AC13" s="42"/>
      <c r="AD13" s="46">
        <f t="shared" si="17"/>
        <v>64.415800543410327</v>
      </c>
      <c r="AE13" s="47">
        <f t="shared" si="21"/>
        <v>2998.7956074565909</v>
      </c>
      <c r="AF13" s="46"/>
      <c r="AG13" s="48">
        <f t="shared" si="22"/>
        <v>2750.5</v>
      </c>
      <c r="AH13" s="49">
        <f t="shared" si="23"/>
        <v>123</v>
      </c>
      <c r="AI13" s="49">
        <f t="shared" si="24"/>
        <v>1299.8816666666664</v>
      </c>
      <c r="AJ13" s="49">
        <f t="shared" si="25"/>
        <v>319.52500000000003</v>
      </c>
      <c r="AK13" s="49">
        <f t="shared" si="26"/>
        <v>497.55809866666669</v>
      </c>
      <c r="AL13" s="49">
        <f t="array" ref="AL13">_xlfn.IFS(R13=0,AE13,R13&lt;0,AE13/-R13,R13&gt;0,AE13/R13)</f>
        <v>499.79926790943182</v>
      </c>
      <c r="AM13" s="50">
        <f t="shared" si="27"/>
        <v>0.18171214975801919</v>
      </c>
      <c r="AN13" s="51">
        <f t="shared" si="28"/>
        <v>4.0634086821905022</v>
      </c>
      <c r="AP13" s="53">
        <f t="shared" si="29"/>
        <v>149939.78037282955</v>
      </c>
    </row>
    <row r="14" spans="1:42">
      <c r="A14" s="30">
        <v>3405092868</v>
      </c>
      <c r="B14" s="31" t="s">
        <v>59</v>
      </c>
      <c r="C14" s="32">
        <v>331</v>
      </c>
      <c r="H14" s="35">
        <v>123</v>
      </c>
      <c r="I14" s="54">
        <f t="shared" si="0"/>
        <v>40713</v>
      </c>
      <c r="K14" s="32">
        <v>1</v>
      </c>
      <c r="N14" s="37">
        <f t="shared" si="15"/>
        <v>0.14285714285714285</v>
      </c>
      <c r="O14" s="38">
        <f t="shared" si="16"/>
        <v>0.2857142857142857</v>
      </c>
      <c r="P14" s="39">
        <f>SUMIFS('Отчет 13-19.04'!H:H,'Отчет 13-19.04'!D:D,"Выручка",'Отчет 13-19.04'!E:E,B14)</f>
        <v>2</v>
      </c>
      <c r="Q14" s="39">
        <f>SUMIFS('Отчет 13-19.04'!H:H,'Отчет 13-19.04'!D:D,"Возврат выручки",'Отчет 13-19.04'!E:E,B14)</f>
        <v>0</v>
      </c>
      <c r="R14" s="40">
        <f t="shared" si="18"/>
        <v>2</v>
      </c>
      <c r="S14" s="41">
        <f>SUMIFS('Отчет 13-19.04'!P:P,'Отчет 13-19.04'!C:C,"Продажи",'Отчет 13-19.04'!E:E,B14)</f>
        <v>5000</v>
      </c>
      <c r="T14" s="42">
        <f>SUMIFS('Отчет 13-19.04'!P:P,'Отчет 13-19.04'!C:C,"Возвраты",'Отчет 13-19.04'!E:E,B14)</f>
        <v>0</v>
      </c>
      <c r="U14" s="40">
        <f t="shared" si="19"/>
        <v>5000</v>
      </c>
      <c r="V14" s="43">
        <f t="shared" si="3"/>
        <v>3.2894087616691776E-2</v>
      </c>
      <c r="W14" s="44">
        <f t="shared" si="20"/>
        <v>246</v>
      </c>
      <c r="X14" s="42">
        <f>-SUMIFS('Отчет 13-19.04'!P:P,'Отчет 13-19.04'!C:C,"Вознаграждение Ozon",'Отчет 13-19.04'!E:E,B14)</f>
        <v>2400</v>
      </c>
      <c r="Y14" s="45">
        <f t="shared" si="5"/>
        <v>0.48</v>
      </c>
      <c r="Z14" s="42">
        <f>-SUMIFS('Отчет 13-19.04'!P:P,'Отчет 13-19.04'!C:C,"Услуги доставки",'Отчет 13-19.04'!E:E,B14)</f>
        <v>293</v>
      </c>
      <c r="AA14" s="32"/>
      <c r="AB14" s="55"/>
      <c r="AC14" s="42"/>
      <c r="AD14" s="46">
        <f t="shared" si="17"/>
        <v>19.516391123859396</v>
      </c>
      <c r="AE14" s="47">
        <f t="shared" si="21"/>
        <v>2041.4836088761406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146.5</v>
      </c>
      <c r="AK14" s="49">
        <f t="shared" si="26"/>
        <v>0</v>
      </c>
      <c r="AL14" s="49">
        <f t="array" ref="AL14">_xlfn.IFS(R14=0,AE14,R14&lt;0,AE14/-R14,R14&gt;0,AE14/R14)</f>
        <v>1020.7418044380703</v>
      </c>
      <c r="AM14" s="50">
        <f t="shared" si="27"/>
        <v>0.40829672177522813</v>
      </c>
      <c r="AN14" s="51">
        <f t="shared" si="28"/>
        <v>8.2987138572200845</v>
      </c>
      <c r="AP14" s="53">
        <f t="shared" si="29"/>
        <v>337865.53726900124</v>
      </c>
    </row>
    <row r="15" spans="1:42">
      <c r="A15" s="30">
        <v>3064346642</v>
      </c>
      <c r="B15" s="31" t="s">
        <v>53</v>
      </c>
      <c r="C15" s="32">
        <v>532</v>
      </c>
      <c r="D15" s="33"/>
      <c r="E15" s="33"/>
      <c r="F15" s="33"/>
      <c r="G15" s="34"/>
      <c r="H15" s="35">
        <v>123</v>
      </c>
      <c r="I15" s="54">
        <f t="shared" si="0"/>
        <v>65436</v>
      </c>
      <c r="J15" s="36"/>
      <c r="K15" s="32">
        <v>1</v>
      </c>
      <c r="L15" s="36"/>
      <c r="M15" s="36"/>
      <c r="N15" s="37">
        <f t="shared" si="15"/>
        <v>0.14285714285714285</v>
      </c>
      <c r="O15" s="38">
        <f t="shared" si="16"/>
        <v>0</v>
      </c>
      <c r="P15" s="39">
        <f>SUMIFS('Отчет 13-19.04'!H:H,'Отчет 13-19.04'!D:D,"Выручка",'Отчет 13-19.04'!E:E,B15)</f>
        <v>0</v>
      </c>
      <c r="Q15" s="39">
        <f>SUMIFS('Отчет 13-19.04'!H:H,'Отчет 13-19.04'!D:D,"Возврат выручки",'Отчет 13-19.04'!E:E,B15)</f>
        <v>0</v>
      </c>
      <c r="R15" s="40">
        <f t="shared" si="18"/>
        <v>0</v>
      </c>
      <c r="S15" s="41">
        <f>SUMIFS('Отчет 13-19.04'!P:P,'Отчет 13-19.04'!C:C,"Продажи",'Отчет 13-19.04'!E:E,B15)</f>
        <v>0</v>
      </c>
      <c r="T15" s="42">
        <f>SUMIFS('Отчет 13-19.04'!P:P,'Отчет 13-19.04'!C:C,"Возвраты",'Отчет 13-19.04'!E:E,B15)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13-19.04'!P:P,'Отчет 13-19.04'!C:C,"Вознаграждение Ozon",'Отчет 13-19.04'!E:E,B15)</f>
        <v>0</v>
      </c>
      <c r="Y15" s="45">
        <f t="shared" si="5"/>
        <v>0</v>
      </c>
      <c r="Z15" s="42">
        <f>-SUMIFS('Отчет 13-19.04'!P:P,'Отчет 13-19.04'!C:C,"Услуги доставки",'Отчет 13-19.04'!E:E,B15)</f>
        <v>113.88</v>
      </c>
      <c r="AA15" s="32">
        <v>283.59389599999997</v>
      </c>
      <c r="AB15" s="55"/>
      <c r="AC15" s="42"/>
      <c r="AD15" s="46">
        <f t="shared" si="17"/>
        <v>0</v>
      </c>
      <c r="AE15" s="47">
        <f t="shared" si="21"/>
        <v>-397.47389599999997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113.88</v>
      </c>
      <c r="AK15" s="49">
        <f t="shared" si="26"/>
        <v>0</v>
      </c>
      <c r="AL15" s="49">
        <f t="array" ref="AL15">_xlfn.IFS(R15=0,AE15,R15&lt;0,AE15/-R15,R15&gt;0,AE15/R15)</f>
        <v>-397.47389599999997</v>
      </c>
      <c r="AM15" s="50">
        <f t="shared" si="27"/>
        <v>0</v>
      </c>
      <c r="AN15" s="51">
        <f t="shared" si="28"/>
        <v>-3.231495089430894</v>
      </c>
      <c r="AP15" s="53">
        <f t="shared" si="29"/>
        <v>-211456.11267199999</v>
      </c>
    </row>
    <row r="16" spans="1:42">
      <c r="A16" s="30">
        <v>3405092287</v>
      </c>
      <c r="B16" s="31" t="s">
        <v>60</v>
      </c>
      <c r="C16" s="32">
        <v>299</v>
      </c>
      <c r="H16" s="35">
        <v>117</v>
      </c>
      <c r="I16" s="54">
        <f t="shared" si="0"/>
        <v>34983</v>
      </c>
      <c r="K16" s="32">
        <v>17</v>
      </c>
      <c r="N16" s="37">
        <f t="shared" si="15"/>
        <v>2.4285714285714284</v>
      </c>
      <c r="O16" s="38">
        <f t="shared" si="16"/>
        <v>0.8571428571428571</v>
      </c>
      <c r="P16" s="39">
        <f>SUMIFS('Отчет 13-19.04'!H:H,'Отчет 13-19.04'!D:D,"Выручка",'Отчет 13-19.04'!E:E,B16)</f>
        <v>6</v>
      </c>
      <c r="Q16" s="39">
        <f>SUMIFS('Отчет 13-19.04'!H:H,'Отчет 13-19.04'!D:D,"Возврат выручки",'Отчет 13-19.04'!E:E,B16)</f>
        <v>0</v>
      </c>
      <c r="R16" s="40">
        <f t="shared" si="18"/>
        <v>6</v>
      </c>
      <c r="S16" s="41">
        <f>SUMIFS('Отчет 13-19.04'!P:P,'Отчет 13-19.04'!C:C,"Продажи",'Отчет 13-19.04'!E:E,B16)</f>
        <v>16410</v>
      </c>
      <c r="T16" s="42">
        <f>SUMIFS('Отчет 13-19.04'!P:P,'Отчет 13-19.04'!C:C,"Возвраты",'Отчет 13-19.04'!E:E,B16)</f>
        <v>0</v>
      </c>
      <c r="U16" s="40">
        <f t="shared" si="19"/>
        <v>16410</v>
      </c>
      <c r="V16" s="43">
        <f>U16/$U$24</f>
        <v>0.10795839555798241</v>
      </c>
      <c r="W16" s="44">
        <f t="shared" si="20"/>
        <v>702</v>
      </c>
      <c r="X16" s="42">
        <f>-SUMIFS('Отчет 13-19.04'!P:P,'Отчет 13-19.04'!C:C,"Вознаграждение Ozon",'Отчет 13-19.04'!E:E,B16)</f>
        <v>7876.8000000000011</v>
      </c>
      <c r="Y16" s="45">
        <f t="shared" si="5"/>
        <v>0.48000000000000009</v>
      </c>
      <c r="Z16" s="42">
        <f>-SUMIFS('Отчет 13-19.04'!P:P,'Отчет 13-19.04'!C:C,"Услуги доставки",'Отчет 13-19.04'!E:E,B16)</f>
        <v>2031.64</v>
      </c>
      <c r="AA16" s="32">
        <v>4607.3782080000001</v>
      </c>
      <c r="AB16" s="55"/>
      <c r="AC16" s="42"/>
      <c r="AD16" s="46">
        <f t="shared" si="17"/>
        <v>64.052795668506533</v>
      </c>
      <c r="AE16" s="47">
        <f t="shared" si="21"/>
        <v>1128.1289963314919</v>
      </c>
      <c r="AF16" s="46"/>
      <c r="AG16" s="48">
        <f t="shared" si="22"/>
        <v>2735</v>
      </c>
      <c r="AH16" s="49">
        <f t="shared" si="23"/>
        <v>117</v>
      </c>
      <c r="AI16" s="49">
        <f t="shared" si="24"/>
        <v>1312.8000000000002</v>
      </c>
      <c r="AJ16" s="49">
        <f t="shared" si="25"/>
        <v>338.60666666666668</v>
      </c>
      <c r="AK16" s="49">
        <f t="shared" si="26"/>
        <v>767.89636800000005</v>
      </c>
      <c r="AL16" s="49">
        <f t="array" ref="AL16">_xlfn.IFS(R16=0,AE16,R16&lt;0,AE16/-R16,R16&gt;0,AE16/R16)</f>
        <v>188.02149938858199</v>
      </c>
      <c r="AM16" s="50">
        <f t="shared" si="27"/>
        <v>6.8746434876995235E-2</v>
      </c>
      <c r="AN16" s="51">
        <f t="shared" si="28"/>
        <v>1.6070213622955725</v>
      </c>
      <c r="AP16" s="53">
        <f t="shared" si="29"/>
        <v>56218.428317186015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2738.7936507936506</v>
      </c>
      <c r="AH17" s="58">
        <f t="shared" si="30"/>
        <v>127.26</v>
      </c>
      <c r="AI17" s="58">
        <f t="shared" si="30"/>
        <v>1316.1215656565657</v>
      </c>
      <c r="AJ17" s="58">
        <f t="shared" si="30"/>
        <v>251.79833516483521</v>
      </c>
      <c r="AK17" s="58">
        <f t="shared" si="30"/>
        <v>513.44136266532735</v>
      </c>
      <c r="AL17" s="58">
        <f t="shared" si="30"/>
        <v>430.18408811213004</v>
      </c>
      <c r="AM17" s="59">
        <f t="shared" si="30"/>
        <v>0.21614263875622228</v>
      </c>
      <c r="AN17" s="59">
        <f t="shared" si="30"/>
        <v>3.3452649584448442</v>
      </c>
      <c r="AO17" s="60"/>
      <c r="AP17" s="61"/>
    </row>
    <row r="18" spans="1:52">
      <c r="A18" s="62" t="s">
        <v>44</v>
      </c>
      <c r="B18" s="63"/>
      <c r="C18" s="64">
        <f>SUM(C3:C16)</f>
        <v>5439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676732.8600000001</v>
      </c>
      <c r="J18" s="67"/>
      <c r="K18" s="64">
        <f>SUM(K3:K16)</f>
        <v>107</v>
      </c>
      <c r="L18" s="67"/>
      <c r="M18" s="67"/>
      <c r="N18" s="68"/>
      <c r="O18" s="69"/>
      <c r="P18" s="64">
        <f t="shared" ref="P18:X18" si="31">SUM(P3:P16)</f>
        <v>60</v>
      </c>
      <c r="Q18" s="64">
        <f t="shared" si="31"/>
        <v>5</v>
      </c>
      <c r="R18" s="64">
        <f t="shared" si="31"/>
        <v>55</v>
      </c>
      <c r="S18" s="70">
        <f t="shared" si="31"/>
        <v>165503</v>
      </c>
      <c r="T18" s="64">
        <f t="shared" si="31"/>
        <v>-13500</v>
      </c>
      <c r="U18" s="64">
        <f t="shared" si="31"/>
        <v>152003</v>
      </c>
      <c r="V18" s="71">
        <f t="shared" si="31"/>
        <v>0.99999999999999989</v>
      </c>
      <c r="W18" s="64">
        <f t="shared" si="31"/>
        <v>7010.34</v>
      </c>
      <c r="X18" s="64">
        <f t="shared" si="31"/>
        <v>72969.290000000008</v>
      </c>
      <c r="Y18" s="72">
        <f>IF(U18=0,0,X18/U18)</f>
        <v>0.48005164371755826</v>
      </c>
      <c r="Z18" s="64">
        <f>SUM(Z3:Z16)</f>
        <v>17537.62</v>
      </c>
      <c r="AA18" s="64">
        <f>IFERROR(P18*AA24/P24,0)</f>
        <v>33345.949999999997</v>
      </c>
      <c r="AB18" s="64">
        <f>SUM(AB3:AB16)</f>
        <v>0</v>
      </c>
      <c r="AC18" s="64">
        <f>SUM(AC3:AC16)</f>
        <v>0</v>
      </c>
      <c r="AD18" s="73">
        <f>SUM(AD3:AD16)</f>
        <v>593.31000000000006</v>
      </c>
      <c r="AE18" s="74">
        <f>SUM(AE3:AE16)</f>
        <v>23998.663175999991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1969381.7248239245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5439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676732.8600000001</v>
      </c>
      <c r="J24" s="118">
        <f>J18+J22</f>
        <v>0</v>
      </c>
      <c r="K24" s="118">
        <f>K18+K22</f>
        <v>107</v>
      </c>
      <c r="L24" s="119"/>
      <c r="M24" s="119"/>
      <c r="N24" s="119"/>
      <c r="O24" s="119"/>
      <c r="P24" s="120">
        <f>P18+P22</f>
        <v>60</v>
      </c>
      <c r="Q24" s="118">
        <f>Q18+Q22</f>
        <v>5</v>
      </c>
      <c r="R24" s="121">
        <f>R18-R22</f>
        <v>55</v>
      </c>
      <c r="S24" s="118">
        <f t="shared" ref="S24:X24" si="34">S18+S22</f>
        <v>165503</v>
      </c>
      <c r="T24" s="118">
        <f t="shared" si="34"/>
        <v>-13500</v>
      </c>
      <c r="U24" s="121">
        <f t="shared" si="34"/>
        <v>152003</v>
      </c>
      <c r="V24" s="122">
        <f t="shared" si="34"/>
        <v>0.99999999999999989</v>
      </c>
      <c r="W24" s="118">
        <f t="shared" si="34"/>
        <v>7010.34</v>
      </c>
      <c r="X24" s="118">
        <f t="shared" si="34"/>
        <v>72969.290000000008</v>
      </c>
      <c r="Y24" s="123">
        <f>X24/U24</f>
        <v>0.48005164371755826</v>
      </c>
      <c r="Z24" s="118">
        <f>Z18+Z22</f>
        <v>17537.62</v>
      </c>
      <c r="AA24" s="124">
        <v>33345.949999999997</v>
      </c>
      <c r="AB24" s="125"/>
      <c r="AC24" s="125">
        <f>SUM(AC3:AC20)</f>
        <v>0</v>
      </c>
      <c r="AD24" s="118">
        <f>AD18+AD22</f>
        <v>593.31000000000006</v>
      </c>
      <c r="AE24" s="126">
        <f>AE18+AE22</f>
        <v>23998.663175999991</v>
      </c>
      <c r="AF24" s="127"/>
      <c r="AG24" s="128"/>
      <c r="AH24" s="129"/>
      <c r="AI24" s="129"/>
      <c r="AJ24" s="129"/>
      <c r="AK24" s="129">
        <f>AA25/P24</f>
        <v>498.22961373333334</v>
      </c>
      <c r="AL24" s="129"/>
      <c r="AM24" s="129"/>
      <c r="AN24" s="130"/>
      <c r="AP24" s="126">
        <f>SUM(AP3:AP20)</f>
        <v>3938763.449647849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29893.776824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3452.1731759999966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49" priority="18" operator="greaterThan">
      <formula>120</formula>
    </cfRule>
  </conditionalFormatting>
  <conditionalFormatting sqref="N23">
    <cfRule type="cellIs" dxfId="348" priority="17" operator="between">
      <formula>0.000001</formula>
      <formula>25</formula>
    </cfRule>
  </conditionalFormatting>
  <conditionalFormatting sqref="V1 V25:V1048576">
    <cfRule type="cellIs" dxfId="347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{DB877AF2-78BE-4070-BA20-C829944616A1}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{3EDFB9AB-49F7-4DF8-A732-7D3F82A2F4E6}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{5739E013-C105-48C8-8BB5-CE871DBCEC16}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{1397C064-759B-4928-9200-1F7C5659175D}</x14:id>
        </ext>
      </extLst>
    </cfRule>
  </conditionalFormatting>
  <conditionalFormatting sqref="P23">
    <cfRule type="cellIs" dxfId="346" priority="14" operator="greaterThan">
      <formula>120</formula>
    </cfRule>
  </conditionalFormatting>
  <conditionalFormatting sqref="Q23">
    <cfRule type="cellIs" dxfId="345" priority="13" operator="greaterThan">
      <formula>120</formula>
    </cfRule>
  </conditionalFormatting>
  <conditionalFormatting sqref="R23">
    <cfRule type="cellIs" dxfId="344" priority="12" operator="greaterThan">
      <formula>120</formula>
    </cfRule>
  </conditionalFormatting>
  <conditionalFormatting sqref="S23">
    <cfRule type="cellIs" dxfId="343" priority="11" operator="greaterThan">
      <formula>120</formula>
    </cfRule>
  </conditionalFormatting>
  <conditionalFormatting sqref="T23">
    <cfRule type="cellIs" dxfId="342" priority="10" operator="greaterThan">
      <formula>120</formula>
    </cfRule>
  </conditionalFormatting>
  <conditionalFormatting sqref="U23">
    <cfRule type="cellIs" dxfId="341" priority="9" operator="greaterThan">
      <formula>120</formula>
    </cfRule>
  </conditionalFormatting>
  <conditionalFormatting sqref="V23">
    <cfRule type="cellIs" dxfId="340" priority="8" operator="greaterThan">
      <formula>120</formula>
    </cfRule>
  </conditionalFormatting>
  <conditionalFormatting sqref="W23">
    <cfRule type="cellIs" dxfId="339" priority="7" operator="greaterThan">
      <formula>120</formula>
    </cfRule>
  </conditionalFormatting>
  <conditionalFormatting sqref="X23">
    <cfRule type="cellIs" dxfId="338" priority="6" operator="greaterThan">
      <formula>120</formula>
    </cfRule>
  </conditionalFormatting>
  <conditionalFormatting sqref="Z23">
    <cfRule type="cellIs" dxfId="33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{79D3CCD3-3BCA-4017-8F66-47D40F75AB2D}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{DA1F9661-A1B9-47F6-B7F7-6933B17F416A}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{53E9C7B0-AEDE-4323-9151-F6C7902B6347}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{29C22C65-9609-4F1D-95D1-8BFE1310B36F}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{5172A064-BEC4-4C73-A8C6-9A7D136428BB}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{66195D5D-6DE6-4DFB-BE41-76739395DF0E}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{4BAF07DC-FE07-4B41-BA36-1093636C9512}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{575D851D-EFD1-41DE-9A48-02E3CA81347E}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{AA114912-1489-421A-8939-E4C155876755}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{954088AB-8A12-45A1-8807-4035AE606DB5}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{53D2D5F4-4A4B-4765-9195-7946D312B234}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{3F205935-2F2A-4718-AA69-8928E362817E}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{7AA2356F-4EFC-45DC-A5BD-577B09AEC888}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{50C83002-3C30-4AD7-9671-88D8A6026CEE}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{481FBCA7-388F-48EB-9308-D6C35AE009FB}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{70B97BD7-0584-4CF0-985E-B70DFD2754C2}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77AF2-78BE-4070-BA20-C82994461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DFB9AB-49F7-4DF8-A732-7D3F82A2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739E013-C105-48C8-8BB5-CE871DBCE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397C064-759B-4928-9200-1F7C56591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9D3CCD3-3BCA-4017-8F66-47D40F75AB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A1F9661-A1B9-47F6-B7F7-6933B17F4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3E9C7B0-AEDE-4323-9151-F6C7902B6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9C22C65-9609-4F1D-95D1-8BFE1310B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172A064-BEC4-4C73-A8C6-9A7D13642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6195D5D-6DE6-4DFB-BE41-76739395D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BAF07DC-FE07-4B41-BA36-1093636C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75D851D-EFD1-41DE-9A48-02E3CA813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A114912-1489-421A-8939-E4C1558767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54088AB-8A12-45A1-8807-4035AE606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3D2D5F4-4A4B-4765-9195-7946D312B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F205935-2F2A-4718-AA69-8928E3628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7AA2356F-4EFC-45DC-A5BD-577B09AEC8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0C83002-3C30-4AD7-9671-88D8A6026C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81FBCA7-388F-48EB-9308-D6C35AE00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70B97BD7-0584-4CF0-985E-B70DFD275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C216-703F-479F-A2E5-D9E6CA48256B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3879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83499+665</f>
        <v>84164</v>
      </c>
      <c r="AE1" s="266">
        <f>U24/AD1</f>
        <v>2.5832660044674682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  <c r="H3" s="35">
        <v>142.97999999999999</v>
      </c>
      <c r="I3" s="33">
        <f t="shared" ref="I3:I16" si="0">C3*H3</f>
        <v>48756.179999999993</v>
      </c>
      <c r="J3" s="36"/>
      <c r="K3" s="32">
        <v>5</v>
      </c>
      <c r="L3" s="36"/>
      <c r="M3" s="36"/>
      <c r="N3" s="37">
        <f>K3/$O$1</f>
        <v>0.7142857142857143</v>
      </c>
      <c r="O3" s="38">
        <f>R3/$O$1</f>
        <v>0.2857142857142857</v>
      </c>
      <c r="P3" s="39">
        <f>SUMIFS('Отчет 06-12.04'!H:H,'Отчет 06-12.04'!D:D,"Выручка",'Отчет 06-12.04'!E:E,B3)</f>
        <v>2</v>
      </c>
      <c r="Q3" s="39">
        <f>SUMIFS('Отчет 06-12.04'!H:H,'Отчет 06-12.04'!D:D,"Возврат выручки",'Отчет 06-12.04'!E:E,B3)</f>
        <v>0</v>
      </c>
      <c r="R3" s="40">
        <f t="shared" ref="R3:R7" si="1">P3-Q3</f>
        <v>2</v>
      </c>
      <c r="S3" s="41">
        <f>SUMIFS('Отчет 06-12.04'!P:P,'Отчет 06-12.04'!C:C,"Продажи",'Отчет 06-12.04'!E:E,B3)</f>
        <v>4853</v>
      </c>
      <c r="T3" s="42">
        <f>SUMIFS('Отчет 06-12.04'!P:P,'Отчет 06-12.04'!C:C,"Возвраты",'Отчет 06-12.04'!E:E,B3)</f>
        <v>0</v>
      </c>
      <c r="U3" s="40">
        <f t="shared" ref="U3:U7" si="2">S3+T3</f>
        <v>4853</v>
      </c>
      <c r="V3" s="43">
        <f t="shared" ref="V3:V14" si="3">U3/$U$24</f>
        <v>2.2321058973957999E-2</v>
      </c>
      <c r="W3" s="44">
        <f t="shared" ref="W3:W7" si="4">R3*H3</f>
        <v>285.95999999999998</v>
      </c>
      <c r="X3" s="42">
        <f>-SUMIFS('Отчет 06-12.04'!P:P,'Отчет 06-12.04'!C:C,"Вознаграждение Ozon",'Отчет 06-12.04'!E:E,B3)</f>
        <v>2224.29</v>
      </c>
      <c r="Y3" s="45">
        <f t="shared" ref="Y3:Y16" si="5">IF(U3=0,0,X3/U3)</f>
        <v>0.45833298990315269</v>
      </c>
      <c r="Z3" s="42">
        <f>-SUMIFS('Отчет 06-12.04'!P:P,'Отчет 06-12.04'!C:C,"Услуги доставки",'Отчет 06-12.04'!E:E,B3)</f>
        <v>252.25</v>
      </c>
      <c r="AA3" s="32">
        <v>3239.5837920000004</v>
      </c>
      <c r="AB3" s="42"/>
      <c r="AC3" s="42"/>
      <c r="AD3" s="46">
        <f>IFERROR(U3*1%/$AE$1,0)</f>
        <v>18.78629607484201</v>
      </c>
      <c r="AE3" s="47">
        <f t="shared" ref="AE3:AE7" si="6">U3-W3-X3-Z3-AA3-AB3-AC3-AD3</f>
        <v>-1167.8700880748424</v>
      </c>
      <c r="AF3" s="46"/>
      <c r="AG3" s="48">
        <f t="shared" ref="AG3:AG7" si="7">IF(R3=0,0,U3/R3)</f>
        <v>2426.5</v>
      </c>
      <c r="AH3" s="49">
        <f t="shared" ref="AH3:AH7" si="8">H3</f>
        <v>142.97999999999999</v>
      </c>
      <c r="AI3" s="49">
        <f t="shared" ref="AI3:AI7" si="9">IF(R3=0,0,X3/R3)</f>
        <v>1112.145</v>
      </c>
      <c r="AJ3" s="49">
        <f t="shared" ref="AJ3:AJ7" si="10">IF(P3=0,Z3/1,Z3/P3)</f>
        <v>126.125</v>
      </c>
      <c r="AK3" s="49">
        <f t="shared" ref="AK3:AK7" si="11">IF(P3=0,0,AA3/P3)</f>
        <v>1619.7918960000002</v>
      </c>
      <c r="AL3" s="49">
        <f>_xlfn.IFS(R3=0,AE3,R3&lt;0,AE3/-R3,R3&gt;0,AE3/R3)</f>
        <v>-583.93504403742122</v>
      </c>
      <c r="AM3" s="50">
        <f t="shared" ref="AM3:AM7" si="12">IF(AG3=0,0,AL3/AG3)</f>
        <v>-0.24064910118995311</v>
      </c>
      <c r="AN3" s="51">
        <f t="shared" ref="AN3:AN7" si="13">IF(AH3=0,0,AL3/AH3)</f>
        <v>-4.0840330398476796</v>
      </c>
      <c r="AP3" s="53">
        <f t="shared" ref="AP3:AP7" si="14">AL3*C3</f>
        <v>-199121.85001676064</v>
      </c>
    </row>
    <row r="4" spans="1:42">
      <c r="A4" s="30">
        <v>2676784638</v>
      </c>
      <c r="B4" s="31" t="s">
        <v>39</v>
      </c>
      <c r="C4" s="32">
        <v>325</v>
      </c>
      <c r="D4" s="33"/>
      <c r="E4" s="33"/>
      <c r="F4" s="33"/>
      <c r="G4" s="34"/>
      <c r="H4" s="35">
        <v>123.09</v>
      </c>
      <c r="I4" s="33">
        <f t="shared" si="0"/>
        <v>40004.25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06-12.04'!H:H,'Отчет 06-12.04'!D:D,"Выручка",'Отчет 06-12.04'!E:E,B4)</f>
        <v>5</v>
      </c>
      <c r="Q4" s="39">
        <f>SUMIFS('Отчет 06-12.04'!H:H,'Отчет 06-12.04'!D:D,"Возврат выручки",'Отчет 06-12.04'!E:E,B4)</f>
        <v>0</v>
      </c>
      <c r="R4" s="40">
        <f t="shared" si="1"/>
        <v>5</v>
      </c>
      <c r="S4" s="41">
        <f>SUMIFS('Отчет 06-12.04'!P:P,'Отчет 06-12.04'!C:C,"Продажи",'Отчет 06-12.04'!E:E,B4)</f>
        <v>13450</v>
      </c>
      <c r="T4" s="42">
        <f>SUMIFS('Отчет 06-12.04'!P:P,'Отчет 06-12.04'!C:C,"Возвраты",'Отчет 06-12.04'!E:E,B4)</f>
        <v>0</v>
      </c>
      <c r="U4" s="40">
        <f t="shared" si="2"/>
        <v>13450</v>
      </c>
      <c r="V4" s="43">
        <f t="shared" si="3"/>
        <v>6.1862403296875146E-2</v>
      </c>
      <c r="W4" s="44">
        <f t="shared" si="4"/>
        <v>615.45000000000005</v>
      </c>
      <c r="X4" s="42">
        <f>-SUMIFS('Отчет 06-12.04'!P:P,'Отчет 06-12.04'!C:C,"Вознаграждение Ozon",'Отчет 06-12.04'!E:E,B4)</f>
        <v>6058.5</v>
      </c>
      <c r="Y4" s="45">
        <f t="shared" si="5"/>
        <v>0.4504460966542751</v>
      </c>
      <c r="Z4" s="42">
        <f>-SUMIFS('Отчет 06-12.04'!P:P,'Отчет 06-12.04'!C:C,"Услуги доставки",'Отчет 06-12.04'!E:E,B4)</f>
        <v>1147.32</v>
      </c>
      <c r="AA4" s="32">
        <v>5507.7083039999998</v>
      </c>
      <c r="AB4" s="42"/>
      <c r="AC4" s="42"/>
      <c r="AD4" s="46">
        <f t="shared" ref="AD4:AD16" si="17">IFERROR(U4*1%/$AE$1,0)</f>
        <v>52.065873110782</v>
      </c>
      <c r="AE4" s="47">
        <f t="shared" si="6"/>
        <v>68.955822889217785</v>
      </c>
      <c r="AF4" s="46"/>
      <c r="AG4" s="48">
        <f t="shared" si="7"/>
        <v>2690</v>
      </c>
      <c r="AH4" s="49">
        <f t="shared" si="8"/>
        <v>123.09</v>
      </c>
      <c r="AI4" s="49">
        <f t="shared" si="9"/>
        <v>1211.7</v>
      </c>
      <c r="AJ4" s="49">
        <f t="shared" si="10"/>
        <v>229.464</v>
      </c>
      <c r="AK4" s="49">
        <f t="shared" si="11"/>
        <v>1101.5416608</v>
      </c>
      <c r="AL4" s="49">
        <f t="array" ref="AL4">_xlfn.IFS(R4=0,AE4,R4&lt;0,AE4/-R4,R4&gt;0,AE4/R4)</f>
        <v>13.791164577843556</v>
      </c>
      <c r="AM4" s="50">
        <f t="shared" si="12"/>
        <v>5.1268269806109875E-3</v>
      </c>
      <c r="AN4" s="51">
        <f t="shared" si="13"/>
        <v>0.1120413078060245</v>
      </c>
      <c r="AP4" s="53">
        <f t="shared" si="14"/>
        <v>4482.1284877991557</v>
      </c>
    </row>
    <row r="5" spans="1:42">
      <c r="A5" s="30">
        <v>2676784504</v>
      </c>
      <c r="B5" s="31" t="s">
        <v>40</v>
      </c>
      <c r="C5" s="32">
        <v>352</v>
      </c>
      <c r="D5" s="33"/>
      <c r="E5" s="33"/>
      <c r="F5" s="33"/>
      <c r="G5" s="34"/>
      <c r="H5" s="35">
        <v>123.09</v>
      </c>
      <c r="I5" s="54">
        <f t="shared" si="0"/>
        <v>43327.68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0.14285714285714285</v>
      </c>
      <c r="P5" s="39">
        <f>SUMIFS('Отчет 06-12.04'!H:H,'Отчет 06-12.04'!D:D,"Выручка",'Отчет 06-12.04'!E:E,B5)</f>
        <v>1</v>
      </c>
      <c r="Q5" s="39">
        <f>SUMIFS('Отчет 06-12.04'!H:H,'Отчет 06-12.04'!D:D,"Возврат выручки",'Отчет 06-12.04'!E:E,B5)</f>
        <v>0</v>
      </c>
      <c r="R5" s="40">
        <f t="shared" si="1"/>
        <v>1</v>
      </c>
      <c r="S5" s="41">
        <f>SUMIFS('Отчет 06-12.04'!P:P,'Отчет 06-12.04'!C:C,"Продажи",'Отчет 06-12.04'!E:E,B5)</f>
        <v>2750</v>
      </c>
      <c r="T5" s="42">
        <f>SUMIFS('Отчет 06-12.04'!P:P,'Отчет 06-12.04'!C:C,"Возвраты",'Отчет 06-12.04'!E:E,B5)</f>
        <v>0</v>
      </c>
      <c r="U5" s="40">
        <f t="shared" si="2"/>
        <v>2750</v>
      </c>
      <c r="V5" s="43">
        <f t="shared" si="3"/>
        <v>1.2648446770736553E-2</v>
      </c>
      <c r="W5" s="44">
        <f t="shared" si="4"/>
        <v>123.09</v>
      </c>
      <c r="X5" s="42">
        <f>-SUMIFS('Отчет 06-12.04'!P:P,'Отчет 06-12.04'!C:C,"Вознаграждение Ozon",'Отчет 06-12.04'!E:E,B5)</f>
        <v>1320</v>
      </c>
      <c r="Y5" s="45">
        <f t="shared" si="5"/>
        <v>0.48</v>
      </c>
      <c r="Z5" s="42">
        <f>-SUMIFS('Отчет 06-12.04'!P:P,'Отчет 06-12.04'!C:C,"Услуги доставки",'Отчет 06-12.04'!E:E,B5)</f>
        <v>67</v>
      </c>
      <c r="AA5" s="32">
        <v>2068.6129840000003</v>
      </c>
      <c r="AB5" s="55"/>
      <c r="AC5" s="42"/>
      <c r="AD5" s="46">
        <f t="shared" si="17"/>
        <v>10.645438740122714</v>
      </c>
      <c r="AE5" s="47">
        <f t="shared" si="6"/>
        <v>-839.34842274012317</v>
      </c>
      <c r="AF5" s="46"/>
      <c r="AG5" s="48">
        <f t="shared" si="7"/>
        <v>2750</v>
      </c>
      <c r="AH5" s="49">
        <f t="shared" si="8"/>
        <v>123.09</v>
      </c>
      <c r="AI5" s="49">
        <f t="shared" si="9"/>
        <v>1320</v>
      </c>
      <c r="AJ5" s="49">
        <f t="shared" si="10"/>
        <v>67</v>
      </c>
      <c r="AK5" s="49">
        <f t="shared" si="11"/>
        <v>2068.6129840000003</v>
      </c>
      <c r="AL5" s="49">
        <f t="array" ref="AL5">_xlfn.IFS(R5=0,AE5,R5&lt;0,AE5/-R5,R5&gt;0,AE5/R5)</f>
        <v>-839.34842274012317</v>
      </c>
      <c r="AM5" s="50">
        <f t="shared" si="12"/>
        <v>-0.30521760826913569</v>
      </c>
      <c r="AN5" s="51">
        <f t="shared" si="13"/>
        <v>-6.818981417987839</v>
      </c>
      <c r="AP5" s="53">
        <f t="shared" si="14"/>
        <v>-295450.64480452333</v>
      </c>
    </row>
    <row r="6" spans="1:42">
      <c r="A6" s="30">
        <v>2676784514</v>
      </c>
      <c r="B6" s="31" t="s">
        <v>41</v>
      </c>
      <c r="C6" s="32">
        <v>631</v>
      </c>
      <c r="D6" s="33"/>
      <c r="E6" s="33"/>
      <c r="F6" s="33"/>
      <c r="G6" s="34"/>
      <c r="H6" s="35">
        <v>123.09</v>
      </c>
      <c r="I6" s="54">
        <f t="shared" si="0"/>
        <v>77669.790000000008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0.14285714285714285</v>
      </c>
      <c r="P6" s="39">
        <f>SUMIFS('Отчет 06-12.04'!H:H,'Отчет 06-12.04'!D:D,"Выручка",'Отчет 06-12.04'!E:E,B6)</f>
        <v>1</v>
      </c>
      <c r="Q6" s="39">
        <f>SUMIFS('Отчет 06-12.04'!H:H,'Отчет 06-12.04'!D:D,"Возврат выручки",'Отчет 06-12.04'!E:E,B6)</f>
        <v>0</v>
      </c>
      <c r="R6" s="40">
        <f t="shared" si="1"/>
        <v>1</v>
      </c>
      <c r="S6" s="41">
        <f>SUMIFS('Отчет 06-12.04'!P:P,'Отчет 06-12.04'!C:C,"Продажи",'Отчет 06-12.04'!E:E,B6)</f>
        <v>2750</v>
      </c>
      <c r="T6" s="42">
        <f>SUMIFS('Отчет 06-12.04'!P:P,'Отчет 06-12.04'!C:C,"Возвраты",'Отчет 06-12.04'!E:E,B6)</f>
        <v>0</v>
      </c>
      <c r="U6" s="40">
        <f t="shared" si="2"/>
        <v>2750</v>
      </c>
      <c r="V6" s="43">
        <f t="shared" si="3"/>
        <v>1.2648446770736553E-2</v>
      </c>
      <c r="W6" s="44">
        <f t="shared" si="4"/>
        <v>123.09</v>
      </c>
      <c r="X6" s="42">
        <f>-SUMIFS('Отчет 06-12.04'!P:P,'Отчет 06-12.04'!C:C,"Вознаграждение Ozon",'Отчет 06-12.04'!E:E,B6)</f>
        <v>1320</v>
      </c>
      <c r="Y6" s="45">
        <f t="shared" si="5"/>
        <v>0.48</v>
      </c>
      <c r="Z6" s="42">
        <f>-SUMIFS('Отчет 06-12.04'!P:P,'Отчет 06-12.04'!C:C,"Услуги доставки",'Отчет 06-12.04'!E:E,B6)</f>
        <v>231</v>
      </c>
      <c r="AA6" s="32">
        <v>2226.5832700000001</v>
      </c>
      <c r="AB6" s="55"/>
      <c r="AC6" s="42"/>
      <c r="AD6" s="46">
        <f t="shared" si="17"/>
        <v>10.645438740122714</v>
      </c>
      <c r="AE6" s="47">
        <f t="shared" si="6"/>
        <v>-1161.3187087401229</v>
      </c>
      <c r="AF6" s="46"/>
      <c r="AG6" s="48">
        <f t="shared" si="7"/>
        <v>2750</v>
      </c>
      <c r="AH6" s="49">
        <f t="shared" si="8"/>
        <v>123.09</v>
      </c>
      <c r="AI6" s="49">
        <f t="shared" si="9"/>
        <v>1320</v>
      </c>
      <c r="AJ6" s="49">
        <f t="shared" si="10"/>
        <v>231</v>
      </c>
      <c r="AK6" s="49">
        <f t="shared" si="11"/>
        <v>2226.5832700000001</v>
      </c>
      <c r="AL6" s="49">
        <f t="array" ref="AL6">_xlfn.IFS(R6=0,AE6,R6&lt;0,AE6/-R6,R6&gt;0,AE6/R6)</f>
        <v>-1161.3187087401229</v>
      </c>
      <c r="AM6" s="50">
        <f t="shared" si="12"/>
        <v>-0.42229771226913559</v>
      </c>
      <c r="AN6" s="51">
        <f t="shared" si="13"/>
        <v>-9.4347120703560226</v>
      </c>
      <c r="AP6" s="53">
        <f t="shared" si="14"/>
        <v>-732792.10521501757</v>
      </c>
    </row>
    <row r="7" spans="1:42">
      <c r="A7" s="30">
        <v>2676784181</v>
      </c>
      <c r="B7" s="31" t="s">
        <v>42</v>
      </c>
      <c r="C7" s="32">
        <v>562</v>
      </c>
      <c r="D7" s="33"/>
      <c r="E7" s="33"/>
      <c r="F7" s="33"/>
      <c r="G7" s="34"/>
      <c r="H7" s="35">
        <v>117.24</v>
      </c>
      <c r="I7" s="54">
        <f t="shared" si="0"/>
        <v>65888.87999999999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1.2857142857142858</v>
      </c>
      <c r="P7" s="39">
        <f>SUMIFS('Отчет 06-12.04'!H:H,'Отчет 06-12.04'!D:D,"Выручка",'Отчет 06-12.04'!E:E,B7)</f>
        <v>9</v>
      </c>
      <c r="Q7" s="39">
        <f>SUMIFS('Отчет 06-12.04'!H:H,'Отчет 06-12.04'!D:D,"Возврат выручки",'Отчет 06-12.04'!E:E,B7)</f>
        <v>0</v>
      </c>
      <c r="R7" s="40">
        <f t="shared" si="1"/>
        <v>9</v>
      </c>
      <c r="S7" s="41">
        <f>SUMIFS('Отчет 06-12.04'!P:P,'Отчет 06-12.04'!C:C,"Продажи",'Отчет 06-12.04'!E:E,B7)</f>
        <v>25050.000000000004</v>
      </c>
      <c r="T7" s="42">
        <f>SUMIFS('Отчет 06-12.04'!P:P,'Отчет 06-12.04'!C:C,"Возвраты",'Отчет 06-12.04'!E:E,B7)</f>
        <v>0</v>
      </c>
      <c r="U7" s="40">
        <f t="shared" si="2"/>
        <v>25050.000000000004</v>
      </c>
      <c r="V7" s="43">
        <f t="shared" si="3"/>
        <v>0.11521585149343662</v>
      </c>
      <c r="W7" s="44">
        <f t="shared" si="4"/>
        <v>1055.1599999999999</v>
      </c>
      <c r="X7" s="42">
        <f>-SUMIFS('Отчет 06-12.04'!P:P,'Отчет 06-12.04'!C:C,"Вознаграждение Ozon",'Отчет 06-12.04'!E:E,B7)</f>
        <v>11611.5</v>
      </c>
      <c r="Y7" s="45">
        <f t="shared" si="5"/>
        <v>0.46353293413173646</v>
      </c>
      <c r="Z7" s="42">
        <f>-SUMIFS('Отчет 06-12.04'!P:P,'Отчет 06-12.04'!C:C,"Услуги доставки",'Отчет 06-12.04'!E:E,B7)</f>
        <v>1564.6599999999999</v>
      </c>
      <c r="AA7" s="32">
        <v>8822.8643049999991</v>
      </c>
      <c r="AB7" s="55"/>
      <c r="AC7" s="42"/>
      <c r="AD7" s="46">
        <f t="shared" si="17"/>
        <v>96.970269250935999</v>
      </c>
      <c r="AE7" s="47">
        <f t="shared" si="6"/>
        <v>1898.8454257490687</v>
      </c>
      <c r="AF7" s="46"/>
      <c r="AG7" s="48">
        <f t="shared" si="7"/>
        <v>2783.3333333333339</v>
      </c>
      <c r="AH7" s="49">
        <f t="shared" si="8"/>
        <v>117.24</v>
      </c>
      <c r="AI7" s="49">
        <f t="shared" si="9"/>
        <v>1290.1666666666667</v>
      </c>
      <c r="AJ7" s="49">
        <f t="shared" si="10"/>
        <v>173.85111111111109</v>
      </c>
      <c r="AK7" s="49">
        <f t="shared" si="11"/>
        <v>980.31825611111105</v>
      </c>
      <c r="AL7" s="49">
        <f t="array" ref="AL7">_xlfn.IFS(R7=0,AE7,R7&lt;0,AE7/-R7,R7&gt;0,AE7/R7)</f>
        <v>210.98282508322984</v>
      </c>
      <c r="AM7" s="50">
        <f t="shared" si="12"/>
        <v>7.5802212604753214E-2</v>
      </c>
      <c r="AN7" s="51">
        <f t="shared" si="13"/>
        <v>1.799580561951807</v>
      </c>
      <c r="AP7" s="53">
        <f t="shared" si="14"/>
        <v>118572.34769677518</v>
      </c>
    </row>
    <row r="8" spans="1:42">
      <c r="A8" s="30">
        <v>2676783005</v>
      </c>
      <c r="B8" s="31" t="s">
        <v>43</v>
      </c>
      <c r="C8" s="32">
        <v>166</v>
      </c>
      <c r="D8" s="33"/>
      <c r="E8" s="33"/>
      <c r="F8" s="33"/>
      <c r="G8" s="34"/>
      <c r="H8" s="35">
        <v>169.89</v>
      </c>
      <c r="I8" s="54">
        <f t="shared" si="0"/>
        <v>28201.739999999998</v>
      </c>
      <c r="J8" s="36"/>
      <c r="K8" s="32">
        <v>21</v>
      </c>
      <c r="L8" s="36"/>
      <c r="M8" s="36"/>
      <c r="N8" s="37">
        <f t="shared" si="15"/>
        <v>3</v>
      </c>
      <c r="O8" s="38">
        <f t="shared" si="16"/>
        <v>1.7142857142857142</v>
      </c>
      <c r="P8" s="39">
        <f>SUMIFS('Отчет 06-12.04'!H:H,'Отчет 06-12.04'!D:D,"Выручка",'Отчет 06-12.04'!E:E,B8)</f>
        <v>12</v>
      </c>
      <c r="Q8" s="39">
        <f>SUMIFS('Отчет 06-12.04'!H:H,'Отчет 06-12.04'!D:D,"Возврат выручки",'Отчет 06-12.04'!E:E,B8)</f>
        <v>0</v>
      </c>
      <c r="R8" s="40">
        <f>P8-Q8</f>
        <v>12</v>
      </c>
      <c r="S8" s="41">
        <f>SUMIFS('Отчет 06-12.04'!P:P,'Отчет 06-12.04'!C:C,"Продажи",'Отчет 06-12.04'!E:E,B8)</f>
        <v>33000</v>
      </c>
      <c r="T8" s="42">
        <f>SUMIFS('Отчет 06-12.04'!P:P,'Отчет 06-12.04'!C:C,"Возвраты",'Отчет 06-12.04'!E:E,B8)</f>
        <v>0</v>
      </c>
      <c r="U8" s="40">
        <f>S8+T8</f>
        <v>33000</v>
      </c>
      <c r="V8" s="43">
        <f t="shared" si="3"/>
        <v>0.15178136124883865</v>
      </c>
      <c r="W8" s="44">
        <f>R8*H8</f>
        <v>2038.6799999999998</v>
      </c>
      <c r="X8" s="42">
        <f>-SUMIFS('Отчет 06-12.04'!P:P,'Отчет 06-12.04'!C:C,"Вознаграждение Ozon",'Отчет 06-12.04'!E:E,B8)</f>
        <v>14740</v>
      </c>
      <c r="Y8" s="45">
        <f t="shared" si="5"/>
        <v>0.44666666666666666</v>
      </c>
      <c r="Z8" s="42">
        <f>-SUMIFS('Отчет 06-12.04'!P:P,'Отчет 06-12.04'!C:C,"Услуги доставки",'Отчет 06-12.04'!E:E,B8)</f>
        <v>2526.91</v>
      </c>
      <c r="AA8" s="32">
        <v>3431.7459010000002</v>
      </c>
      <c r="AB8" s="55"/>
      <c r="AC8" s="42"/>
      <c r="AD8" s="46">
        <f t="shared" si="17"/>
        <v>127.74526488147255</v>
      </c>
      <c r="AE8" s="47">
        <f>U8-W8-X8-Z8-AA8-AB8-AC8-AD8</f>
        <v>10134.918834118527</v>
      </c>
      <c r="AF8" s="46"/>
      <c r="AG8" s="48">
        <f>IF(R8=0,0,U8/R8)</f>
        <v>2750</v>
      </c>
      <c r="AH8" s="49">
        <f>H8</f>
        <v>169.89</v>
      </c>
      <c r="AI8" s="49">
        <f>IF(R8=0,0,X8/R8)</f>
        <v>1228.3333333333333</v>
      </c>
      <c r="AJ8" s="49">
        <f>IF(P8=0,Z8/1,Z8/P8)</f>
        <v>210.57583333333332</v>
      </c>
      <c r="AK8" s="49">
        <f>IF(P8=0,0,AA8/P8)</f>
        <v>285.97882508333333</v>
      </c>
      <c r="AL8" s="49">
        <f t="array" ref="AL8">_xlfn.IFS(R8=0,AE8,R8&lt;0,AE8/-R8,R8&gt;0,AE8/R8)</f>
        <v>844.57656950987723</v>
      </c>
      <c r="AM8" s="50">
        <f>IF(AG8=0,0,AL8/AG8)</f>
        <v>0.30711875254904625</v>
      </c>
      <c r="AN8" s="51">
        <f>IF(AH8=0,0,AL8/AH8)</f>
        <v>4.9713142004230813</v>
      </c>
      <c r="AP8" s="53">
        <f>AL8*C8</f>
        <v>140199.71053863963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0.14285714285714285</v>
      </c>
      <c r="P9" s="39">
        <f>SUMIFS('Отчет 06-12.04'!H:H,'Отчет 06-12.04'!D:D,"Выручка",'Отчет 06-12.04'!E:E,B9)</f>
        <v>1</v>
      </c>
      <c r="Q9" s="39">
        <f>SUMIFS('Отчет 06-12.04'!H:H,'Отчет 06-12.04'!D:D,"Возврат выручки",'Отчет 06-12.04'!E:E,B9)</f>
        <v>0</v>
      </c>
      <c r="R9" s="40">
        <f t="shared" ref="R9:R16" si="18">P9-Q9</f>
        <v>1</v>
      </c>
      <c r="S9" s="41">
        <f>SUMIFS('Отчет 06-12.04'!P:P,'Отчет 06-12.04'!C:C,"Продажи",'Отчет 06-12.04'!E:E,B9)</f>
        <v>2750</v>
      </c>
      <c r="T9" s="42">
        <f>SUMIFS('Отчет 06-12.04'!P:P,'Отчет 06-12.04'!C:C,"Возвраты",'Отчет 06-12.04'!E:E,B9)</f>
        <v>0</v>
      </c>
      <c r="U9" s="40">
        <f t="shared" ref="U9:U16" si="19">S9+T9</f>
        <v>2750</v>
      </c>
      <c r="V9" s="43">
        <f t="shared" si="3"/>
        <v>1.2648446770736553E-2</v>
      </c>
      <c r="W9" s="44">
        <f t="shared" ref="W9:W16" si="20">R9*H9</f>
        <v>123</v>
      </c>
      <c r="X9" s="42">
        <f>-SUMIFS('Отчет 06-12.04'!P:P,'Отчет 06-12.04'!C:C,"Вознаграждение Ozon",'Отчет 06-12.04'!E:E,B9)</f>
        <v>1320</v>
      </c>
      <c r="Y9" s="45">
        <f t="shared" si="5"/>
        <v>0.48</v>
      </c>
      <c r="Z9" s="42">
        <f>-SUMIFS('Отчет 06-12.04'!P:P,'Отчет 06-12.04'!C:C,"Услуги доставки",'Отчет 06-12.04'!E:E,B9)</f>
        <v>325.76</v>
      </c>
      <c r="AA9" s="32"/>
      <c r="AB9" s="55"/>
      <c r="AC9" s="42"/>
      <c r="AD9" s="46">
        <f t="shared" si="17"/>
        <v>10.645438740122714</v>
      </c>
      <c r="AE9" s="47">
        <f t="shared" ref="AE9:AE16" si="21">U9-W9-X9-Z9-AA9-AB9-AC9-AD9</f>
        <v>970.59456125987731</v>
      </c>
      <c r="AF9" s="46"/>
      <c r="AG9" s="48">
        <f t="shared" ref="AG9:AG16" si="22">IF(R9=0,0,U9/R9)</f>
        <v>2750</v>
      </c>
      <c r="AH9" s="49">
        <f t="shared" ref="AH9:AH16" si="23">H9</f>
        <v>123</v>
      </c>
      <c r="AI9" s="49">
        <f t="shared" ref="AI9:AI16" si="24">IF(R9=0,0,X9/R9)</f>
        <v>1320</v>
      </c>
      <c r="AJ9" s="49">
        <f t="shared" ref="AJ9:AJ16" si="25">IF(P9=0,Z9/1,Z9/P9)</f>
        <v>325.76</v>
      </c>
      <c r="AK9" s="49">
        <f t="shared" ref="AK9:AK16" si="26">IF(P9=0,0,AA9/P9)</f>
        <v>0</v>
      </c>
      <c r="AL9" s="49">
        <f t="array" ref="AL9">_xlfn.IFS(R9=0,AE9,R9&lt;0,AE9/-R9,R9&gt;0,AE9/R9)</f>
        <v>970.59456125987731</v>
      </c>
      <c r="AM9" s="50">
        <f t="shared" ref="AM9:AM16" si="27">IF(AG9=0,0,AL9/AG9)</f>
        <v>0.35294347682177357</v>
      </c>
      <c r="AN9" s="51">
        <f t="shared" ref="AN9:AN16" si="28">IF(AH9=0,0,AL9/AH9)</f>
        <v>7.891012693169734</v>
      </c>
      <c r="AP9" s="53">
        <f t="shared" ref="AP9:AP16" si="29">AL9*C9</f>
        <v>358149.39310489473</v>
      </c>
    </row>
    <row r="10" spans="1:42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  <c r="H10" s="35">
        <v>123</v>
      </c>
      <c r="I10" s="54">
        <f t="shared" si="0"/>
        <v>43788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</v>
      </c>
      <c r="P10" s="39">
        <f>SUMIFS('Отчет 06-12.04'!H:H,'Отчет 06-12.04'!D:D,"Выручка",'Отчет 06-12.04'!E:E,B10)</f>
        <v>0</v>
      </c>
      <c r="Q10" s="39">
        <f>SUMIFS('Отчет 06-12.04'!H:H,'Отчет 06-12.04'!D:D,"Возврат выручки",'Отчет 06-12.04'!E:E,B10)</f>
        <v>0</v>
      </c>
      <c r="R10" s="40">
        <f t="shared" si="18"/>
        <v>0</v>
      </c>
      <c r="S10" s="41">
        <f>SUMIFS('Отчет 06-12.04'!P:P,'Отчет 06-12.04'!C:C,"Продажи",'Отчет 06-12.04'!E:E,B10)</f>
        <v>0</v>
      </c>
      <c r="T10" s="42">
        <f>SUMIFS('Отчет 06-12.04'!P:P,'Отчет 06-12.04'!C:C,"Возвраты",'Отчет 06-12.04'!E:E,B10)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06-12.04'!P:P,'Отчет 06-12.04'!C:C,"Вознаграждение Ozon",'Отчет 06-12.04'!E:E,B10)</f>
        <v>0</v>
      </c>
      <c r="Y10" s="45">
        <f t="shared" si="5"/>
        <v>0</v>
      </c>
      <c r="Z10" s="42">
        <f>-SUMIFS('Отчет 06-12.04'!P:P,'Отчет 06-12.04'!C:C,"Услуги доставки",'Отчет 06-12.04'!E:E,B10)</f>
        <v>0</v>
      </c>
      <c r="AA10" s="32"/>
      <c r="AB10" s="55"/>
      <c r="AC10" s="42"/>
      <c r="AD10" s="46">
        <f t="shared" si="17"/>
        <v>0</v>
      </c>
      <c r="AE10" s="47">
        <f t="shared" si="21"/>
        <v>0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0</v>
      </c>
      <c r="AM10" s="50">
        <f t="shared" si="27"/>
        <v>0</v>
      </c>
      <c r="AN10" s="51">
        <f t="shared" si="28"/>
        <v>0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>
        <v>596</v>
      </c>
      <c r="D11" s="33"/>
      <c r="E11" s="33"/>
      <c r="F11" s="33"/>
      <c r="G11" s="34"/>
      <c r="H11" s="35">
        <v>123</v>
      </c>
      <c r="I11" s="54">
        <f t="shared" si="0"/>
        <v>73308</v>
      </c>
      <c r="J11" s="36"/>
      <c r="K11" s="32">
        <v>16</v>
      </c>
      <c r="L11" s="36"/>
      <c r="M11" s="36"/>
      <c r="N11" s="37">
        <f t="shared" si="15"/>
        <v>2.2857142857142856</v>
      </c>
      <c r="O11" s="38">
        <f t="shared" si="16"/>
        <v>1.7142857142857142</v>
      </c>
      <c r="P11" s="39">
        <f>SUMIFS('Отчет 06-12.04'!H:H,'Отчет 06-12.04'!D:D,"Выручка",'Отчет 06-12.04'!E:E,B11)</f>
        <v>13</v>
      </c>
      <c r="Q11" s="39">
        <f>SUMIFS('Отчет 06-12.04'!H:H,'Отчет 06-12.04'!D:D,"Возврат выручки",'Отчет 06-12.04'!E:E,B11)</f>
        <v>1</v>
      </c>
      <c r="R11" s="40">
        <f t="shared" si="18"/>
        <v>12</v>
      </c>
      <c r="S11" s="41">
        <f>SUMIFS('Отчет 06-12.04'!P:P,'Отчет 06-12.04'!C:C,"Продажи",'Отчет 06-12.04'!E:E,B11)</f>
        <v>33476</v>
      </c>
      <c r="T11" s="42">
        <f>SUMIFS('Отчет 06-12.04'!P:P,'Отчет 06-12.04'!C:C,"Возвраты",'Отчет 06-12.04'!E:E,B11)</f>
        <v>-2750</v>
      </c>
      <c r="U11" s="40">
        <f t="shared" si="19"/>
        <v>30726</v>
      </c>
      <c r="V11" s="43">
        <f t="shared" si="3"/>
        <v>0.14132224562823686</v>
      </c>
      <c r="W11" s="44">
        <f t="shared" si="20"/>
        <v>1476</v>
      </c>
      <c r="X11" s="42">
        <f>-SUMIFS('Отчет 06-12.04'!P:P,'Отчет 06-12.04'!C:C,"Вознаграждение Ozon",'Отчет 06-12.04'!E:E,B11)</f>
        <v>14282.18</v>
      </c>
      <c r="Y11" s="45">
        <f t="shared" si="5"/>
        <v>0.46482392761830371</v>
      </c>
      <c r="Z11" s="42">
        <f>-SUMIFS('Отчет 06-12.04'!P:P,'Отчет 06-12.04'!C:C,"Услуги доставки",'Отчет 06-12.04'!E:E,B11)</f>
        <v>1905.0600000000004</v>
      </c>
      <c r="AA11" s="32">
        <v>9043.1611780000003</v>
      </c>
      <c r="AB11" s="55"/>
      <c r="AC11" s="42"/>
      <c r="AD11" s="46">
        <f t="shared" si="17"/>
        <v>118.94245481054926</v>
      </c>
      <c r="AE11" s="47">
        <f t="shared" si="21"/>
        <v>3900.6563671894487</v>
      </c>
      <c r="AF11" s="46"/>
      <c r="AG11" s="48">
        <f t="shared" si="22"/>
        <v>2560.5</v>
      </c>
      <c r="AH11" s="49">
        <f t="shared" si="23"/>
        <v>123</v>
      </c>
      <c r="AI11" s="49">
        <f t="shared" si="24"/>
        <v>1190.1816666666666</v>
      </c>
      <c r="AJ11" s="49">
        <f t="shared" si="25"/>
        <v>146.54307692307697</v>
      </c>
      <c r="AK11" s="49">
        <f t="shared" si="26"/>
        <v>695.62778292307689</v>
      </c>
      <c r="AL11" s="49">
        <f t="array" ref="AL11">_xlfn.IFS(R11=0,AE11,R11&lt;0,AE11/-R11,R11&gt;0,AE11/R11)</f>
        <v>325.05469726578741</v>
      </c>
      <c r="AM11" s="50">
        <f t="shared" si="27"/>
        <v>0.12694969625689803</v>
      </c>
      <c r="AN11" s="51">
        <f t="shared" si="28"/>
        <v>2.6427211159820114</v>
      </c>
      <c r="AP11" s="53">
        <f t="shared" si="29"/>
        <v>193732.59957040931</v>
      </c>
    </row>
    <row r="12" spans="1:42">
      <c r="A12" s="30">
        <v>3405092873</v>
      </c>
      <c r="B12" s="171" t="s">
        <v>57</v>
      </c>
      <c r="C12" s="32">
        <v>291</v>
      </c>
      <c r="D12" s="33"/>
      <c r="E12" s="33"/>
      <c r="F12" s="33"/>
      <c r="G12" s="34"/>
      <c r="H12" s="35">
        <v>117</v>
      </c>
      <c r="I12" s="54">
        <f t="shared" si="0"/>
        <v>34047</v>
      </c>
      <c r="J12" s="36"/>
      <c r="K12" s="32">
        <v>23</v>
      </c>
      <c r="L12" s="36"/>
      <c r="M12" s="36"/>
      <c r="N12" s="37">
        <f t="shared" si="15"/>
        <v>3.2857142857142856</v>
      </c>
      <c r="O12" s="38">
        <f t="shared" si="16"/>
        <v>2</v>
      </c>
      <c r="P12" s="39">
        <f>SUMIFS('Отчет 06-12.04'!H:H,'Отчет 06-12.04'!D:D,"Выручка",'Отчет 06-12.04'!E:E,B12)</f>
        <v>14</v>
      </c>
      <c r="Q12" s="39">
        <f>SUMIFS('Отчет 06-12.04'!H:H,'Отчет 06-12.04'!D:D,"Возврат выручки",'Отчет 06-12.04'!E:E,B12)</f>
        <v>0</v>
      </c>
      <c r="R12" s="40">
        <f t="shared" si="18"/>
        <v>14</v>
      </c>
      <c r="S12" s="41">
        <f>SUMIFS('Отчет 06-12.04'!P:P,'Отчет 06-12.04'!C:C,"Продажи",'Отчет 06-12.04'!E:E,B12)</f>
        <v>36001</v>
      </c>
      <c r="T12" s="42">
        <f>SUMIFS('Отчет 06-12.04'!P:P,'Отчет 06-12.04'!C:C,"Возвраты",'Отчет 06-12.04'!E:E,B12)</f>
        <v>0</v>
      </c>
      <c r="U12" s="40">
        <f t="shared" si="19"/>
        <v>36001</v>
      </c>
      <c r="V12" s="43">
        <f t="shared" si="3"/>
        <v>0.16558426625210423</v>
      </c>
      <c r="W12" s="44">
        <f t="shared" si="20"/>
        <v>1638</v>
      </c>
      <c r="X12" s="42">
        <f>-SUMIFS('Отчет 06-12.04'!P:P,'Отчет 06-12.04'!C:C,"Вознаграждение Ozon",'Отчет 06-12.04'!E:E,B12)</f>
        <v>16562.580000000002</v>
      </c>
      <c r="Y12" s="45">
        <f t="shared" si="5"/>
        <v>0.46005888725313193</v>
      </c>
      <c r="Z12" s="42">
        <f>-SUMIFS('Отчет 06-12.04'!P:P,'Отчет 06-12.04'!C:C,"Услуги доставки",'Отчет 06-12.04'!E:E,B12)</f>
        <v>2225.5400000000004</v>
      </c>
      <c r="AA12" s="32">
        <v>5952.0141160000003</v>
      </c>
      <c r="AB12" s="55"/>
      <c r="AC12" s="42"/>
      <c r="AD12" s="46">
        <f t="shared" si="17"/>
        <v>139.36234184842101</v>
      </c>
      <c r="AE12" s="47">
        <f t="shared" si="21"/>
        <v>9483.5035421515768</v>
      </c>
      <c r="AF12" s="46"/>
      <c r="AG12" s="48">
        <f t="shared" si="22"/>
        <v>2571.5</v>
      </c>
      <c r="AH12" s="49">
        <f t="shared" si="23"/>
        <v>117</v>
      </c>
      <c r="AI12" s="49">
        <f t="shared" si="24"/>
        <v>1183.0414285714287</v>
      </c>
      <c r="AJ12" s="49">
        <f t="shared" si="25"/>
        <v>158.96714285714287</v>
      </c>
      <c r="AK12" s="49">
        <f t="shared" si="26"/>
        <v>425.14386542857147</v>
      </c>
      <c r="AL12" s="49">
        <f t="array" ref="AL12">_xlfn.IFS(R12=0,AE12,R12&lt;0,AE12/-R12,R12&gt;0,AE12/R12)</f>
        <v>677.39311015368401</v>
      </c>
      <c r="AM12" s="50">
        <f t="shared" si="27"/>
        <v>0.2634233366337484</v>
      </c>
      <c r="AN12" s="51">
        <f t="shared" si="28"/>
        <v>5.7896847021682394</v>
      </c>
      <c r="AP12" s="53">
        <f t="shared" si="29"/>
        <v>197121.39505472206</v>
      </c>
    </row>
    <row r="13" spans="1:42">
      <c r="A13" s="30">
        <v>3405092993</v>
      </c>
      <c r="B13" s="31" t="s">
        <v>58</v>
      </c>
      <c r="C13" s="32">
        <v>306</v>
      </c>
      <c r="D13" s="33"/>
      <c r="E13" s="33"/>
      <c r="F13" s="33"/>
      <c r="G13" s="34"/>
      <c r="H13" s="35">
        <v>123</v>
      </c>
      <c r="I13" s="54">
        <f t="shared" si="0"/>
        <v>37638</v>
      </c>
      <c r="J13" s="36"/>
      <c r="K13" s="32">
        <v>13</v>
      </c>
      <c r="L13" s="36"/>
      <c r="M13" s="36"/>
      <c r="N13" s="37">
        <f t="shared" si="15"/>
        <v>1.8571428571428572</v>
      </c>
      <c r="O13" s="38">
        <f t="shared" si="16"/>
        <v>1.2857142857142858</v>
      </c>
      <c r="P13" s="39">
        <f>SUMIFS('Отчет 06-12.04'!H:H,'Отчет 06-12.04'!D:D,"Выручка",'Отчет 06-12.04'!E:E,B13)</f>
        <v>9</v>
      </c>
      <c r="Q13" s="39">
        <f>SUMIFS('Отчет 06-12.04'!H:H,'Отчет 06-12.04'!D:D,"Возврат выручки",'Отчет 06-12.04'!E:E,B13)</f>
        <v>0</v>
      </c>
      <c r="R13" s="40">
        <f t="shared" si="18"/>
        <v>9</v>
      </c>
      <c r="S13" s="41">
        <f>SUMIFS('Отчет 06-12.04'!P:P,'Отчет 06-12.04'!C:C,"Продажи",'Отчет 06-12.04'!E:E,B13)</f>
        <v>22937.999999999996</v>
      </c>
      <c r="T13" s="42">
        <f>SUMIFS('Отчет 06-12.04'!P:P,'Отчет 06-12.04'!C:C,"Возвраты",'Отчет 06-12.04'!E:E,B13)</f>
        <v>0</v>
      </c>
      <c r="U13" s="40">
        <f t="shared" si="19"/>
        <v>22937.999999999996</v>
      </c>
      <c r="V13" s="43">
        <f t="shared" si="3"/>
        <v>0.10550184437351091</v>
      </c>
      <c r="W13" s="44">
        <f t="shared" si="20"/>
        <v>1107</v>
      </c>
      <c r="X13" s="42">
        <f>-SUMIFS('Отчет 06-12.04'!P:P,'Отчет 06-12.04'!C:C,"Вознаграждение Ozon",'Отчет 06-12.04'!E:E,B13)</f>
        <v>10283.34</v>
      </c>
      <c r="Y13" s="45">
        <f t="shared" si="5"/>
        <v>0.4483102275699713</v>
      </c>
      <c r="Z13" s="42">
        <f>-SUMIFS('Отчет 06-12.04'!P:P,'Отчет 06-12.04'!C:C,"Услуги доставки",'Отчет 06-12.04'!E:E,B13)</f>
        <v>2173.6000000000004</v>
      </c>
      <c r="AA13" s="32">
        <v>7608.0997869999992</v>
      </c>
      <c r="AB13" s="55"/>
      <c r="AC13" s="42"/>
      <c r="AD13" s="46">
        <f t="shared" si="17"/>
        <v>88.794572298521729</v>
      </c>
      <c r="AE13" s="47">
        <f t="shared" si="21"/>
        <v>1677.165640701475</v>
      </c>
      <c r="AF13" s="46"/>
      <c r="AG13" s="48">
        <f t="shared" si="22"/>
        <v>2548.6666666666661</v>
      </c>
      <c r="AH13" s="49">
        <f t="shared" si="23"/>
        <v>123</v>
      </c>
      <c r="AI13" s="49">
        <f t="shared" si="24"/>
        <v>1142.5933333333332</v>
      </c>
      <c r="AJ13" s="49">
        <f t="shared" si="25"/>
        <v>241.51111111111115</v>
      </c>
      <c r="AK13" s="49">
        <f t="shared" si="26"/>
        <v>845.34442077777771</v>
      </c>
      <c r="AL13" s="49">
        <f t="array" ref="AL13">_xlfn.IFS(R13=0,AE13,R13&lt;0,AE13/-R13,R13&gt;0,AE13/R13)</f>
        <v>186.35173785571945</v>
      </c>
      <c r="AM13" s="50">
        <f t="shared" si="27"/>
        <v>7.311734417566812E-2</v>
      </c>
      <c r="AN13" s="51">
        <f t="shared" si="28"/>
        <v>1.5150547793147924</v>
      </c>
      <c r="AP13" s="53">
        <f t="shared" si="29"/>
        <v>57023.631783850149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3</v>
      </c>
      <c r="N14" s="37">
        <f t="shared" si="15"/>
        <v>0.42857142857142855</v>
      </c>
      <c r="O14" s="38">
        <f t="shared" si="16"/>
        <v>0</v>
      </c>
      <c r="P14" s="39">
        <f>SUMIFS('Отчет 06-12.04'!H:H,'Отчет 06-12.04'!D:D,"Выручка",'Отчет 06-12.04'!E:E,B14)</f>
        <v>0</v>
      </c>
      <c r="Q14" s="39">
        <f>SUMIFS('Отчет 06-12.04'!H:H,'Отчет 06-12.04'!D:D,"Возврат выручки",'Отчет 06-12.04'!E:E,B14)</f>
        <v>0</v>
      </c>
      <c r="R14" s="40">
        <f t="shared" si="18"/>
        <v>0</v>
      </c>
      <c r="S14" s="41">
        <f>SUMIFS('Отчет 06-12.04'!P:P,'Отчет 06-12.04'!C:C,"Продажи",'Отчет 06-12.04'!E:E,B14)</f>
        <v>0</v>
      </c>
      <c r="T14" s="42">
        <f>SUMIFS('Отчет 06-12.04'!P:P,'Отчет 06-12.04'!C:C,"Возвраты",'Отчет 06-12.04'!E:E,B14)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06-12.04'!P:P,'Отчет 06-12.04'!C:C,"Вознаграждение Ozon",'Отчет 06-12.04'!E:E,B14)</f>
        <v>0</v>
      </c>
      <c r="Y14" s="45">
        <f t="shared" si="5"/>
        <v>0</v>
      </c>
      <c r="Z14" s="42">
        <f>-SUMIFS('Отчет 06-12.04'!P:P,'Отчет 06-12.04'!C:C,"Услуги доставки",'Отчет 06-12.04'!E:E,B14)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2</v>
      </c>
      <c r="L15" s="36"/>
      <c r="M15" s="36"/>
      <c r="N15" s="37">
        <f t="shared" si="15"/>
        <v>0.2857142857142857</v>
      </c>
      <c r="O15" s="38">
        <f t="shared" si="16"/>
        <v>0.14285714285714285</v>
      </c>
      <c r="P15" s="39">
        <f>SUMIFS('Отчет 06-12.04'!H:H,'Отчет 06-12.04'!D:D,"Выручка",'Отчет 06-12.04'!E:E,B15)</f>
        <v>2</v>
      </c>
      <c r="Q15" s="39">
        <f>SUMIFS('Отчет 06-12.04'!H:H,'Отчет 06-12.04'!D:D,"Возврат выручки",'Отчет 06-12.04'!E:E,B15)</f>
        <v>1</v>
      </c>
      <c r="R15" s="40">
        <f t="shared" si="18"/>
        <v>1</v>
      </c>
      <c r="S15" s="41">
        <f>SUMIFS('Отчет 06-12.04'!P:P,'Отчет 06-12.04'!C:C,"Продажи",'Отчет 06-12.04'!E:E,B15)</f>
        <v>5500</v>
      </c>
      <c r="T15" s="42">
        <f>SUMIFS('Отчет 06-12.04'!P:P,'Отчет 06-12.04'!C:C,"Возвраты",'Отчет 06-12.04'!E:E,B15)</f>
        <v>-2200</v>
      </c>
      <c r="U15" s="40">
        <f t="shared" si="19"/>
        <v>3300</v>
      </c>
      <c r="V15" s="43">
        <f>U15/$U$24</f>
        <v>1.5178136124883864E-2</v>
      </c>
      <c r="W15" s="44">
        <f t="shared" si="20"/>
        <v>123</v>
      </c>
      <c r="X15" s="42">
        <f>-SUMIFS('Отчет 06-12.04'!P:P,'Отчет 06-12.04'!C:C,"Вознаграждение Ozon",'Отчет 06-12.04'!E:E,B15)</f>
        <v>1694</v>
      </c>
      <c r="Y15" s="45">
        <f t="shared" si="5"/>
        <v>0.51333333333333331</v>
      </c>
      <c r="Z15" s="42">
        <f>-SUMIFS('Отчет 06-12.04'!P:P,'Отчет 06-12.04'!C:C,"Услуги доставки",'Отчет 06-12.04'!E:E,B15)</f>
        <v>558.64</v>
      </c>
      <c r="AA15" s="32">
        <v>1995.588679</v>
      </c>
      <c r="AB15" s="55"/>
      <c r="AC15" s="42"/>
      <c r="AD15" s="46">
        <f t="shared" si="17"/>
        <v>12.774526488147256</v>
      </c>
      <c r="AE15" s="47">
        <f t="shared" si="21"/>
        <v>-1084.0032054881472</v>
      </c>
      <c r="AF15" s="46"/>
      <c r="AG15" s="48">
        <f t="shared" si="22"/>
        <v>3300</v>
      </c>
      <c r="AH15" s="49">
        <f t="shared" si="23"/>
        <v>123</v>
      </c>
      <c r="AI15" s="49">
        <f t="shared" si="24"/>
        <v>1694</v>
      </c>
      <c r="AJ15" s="49">
        <f t="shared" si="25"/>
        <v>279.32</v>
      </c>
      <c r="AK15" s="49">
        <f t="shared" si="26"/>
        <v>997.79433949999998</v>
      </c>
      <c r="AL15" s="49">
        <f t="array" ref="AL15">_xlfn.IFS(R15=0,AE15,R15&lt;0,AE15/-R15,R15&gt;0,AE15/R15)</f>
        <v>-1084.0032054881472</v>
      </c>
      <c r="AM15" s="50">
        <f t="shared" si="27"/>
        <v>-0.32848581984489306</v>
      </c>
      <c r="AN15" s="51">
        <f t="shared" si="28"/>
        <v>-8.8130341909605452</v>
      </c>
      <c r="AP15" s="53">
        <f t="shared" si="29"/>
        <v>-577773.70852518245</v>
      </c>
    </row>
    <row r="16" spans="1:42">
      <c r="A16" s="30">
        <v>3405092287</v>
      </c>
      <c r="B16" s="31" t="s">
        <v>60</v>
      </c>
      <c r="C16" s="32">
        <v>301</v>
      </c>
      <c r="H16" s="35">
        <v>117</v>
      </c>
      <c r="I16" s="54">
        <f t="shared" si="0"/>
        <v>35217</v>
      </c>
      <c r="K16" s="32">
        <v>27</v>
      </c>
      <c r="N16" s="37">
        <f t="shared" si="15"/>
        <v>3.8571428571428572</v>
      </c>
      <c r="O16" s="38">
        <f t="shared" si="16"/>
        <v>2.1428571428571428</v>
      </c>
      <c r="P16" s="39">
        <f>SUMIFS('Отчет 06-12.04'!H:H,'Отчет 06-12.04'!D:D,"Выручка",'Отчет 06-12.04'!E:E,B16)</f>
        <v>15</v>
      </c>
      <c r="Q16" s="39">
        <f>SUMIFS('Отчет 06-12.04'!H:H,'Отчет 06-12.04'!D:D,"Возврат выручки",'Отчет 06-12.04'!E:E,B16)</f>
        <v>0</v>
      </c>
      <c r="R16" s="40">
        <f t="shared" si="18"/>
        <v>15</v>
      </c>
      <c r="S16" s="41">
        <f>SUMIFS('Отчет 06-12.04'!P:P,'Отчет 06-12.04'!C:C,"Продажи",'Отчет 06-12.04'!E:E,B16)</f>
        <v>39850.000000000007</v>
      </c>
      <c r="T16" s="42">
        <f>SUMIFS('Отчет 06-12.04'!P:P,'Отчет 06-12.04'!C:C,"Возвраты",'Отчет 06-12.04'!E:E,B16)</f>
        <v>0</v>
      </c>
      <c r="U16" s="40">
        <f t="shared" si="19"/>
        <v>39850.000000000007</v>
      </c>
      <c r="V16" s="43">
        <f>U16/$U$24</f>
        <v>0.1832874922959461</v>
      </c>
      <c r="W16" s="44">
        <f t="shared" si="20"/>
        <v>1755</v>
      </c>
      <c r="X16" s="42">
        <f>-SUMIFS('Отчет 06-12.04'!P:P,'Отчет 06-12.04'!C:C,"Вознаграждение Ozon",'Отчет 06-12.04'!E:E,B16)</f>
        <v>18618</v>
      </c>
      <c r="Y16" s="45">
        <f t="shared" si="5"/>
        <v>0.46720200752823077</v>
      </c>
      <c r="Z16" s="42">
        <f>-SUMIFS('Отчет 06-12.04'!P:P,'Отчет 06-12.04'!C:C,"Услуги доставки",'Отчет 06-12.04'!E:E,B16)</f>
        <v>2977.1200000000003</v>
      </c>
      <c r="AA16" s="32">
        <v>9734.9944480000013</v>
      </c>
      <c r="AB16" s="55"/>
      <c r="AC16" s="42"/>
      <c r="AD16" s="46">
        <f t="shared" si="17"/>
        <v>154.26208501596005</v>
      </c>
      <c r="AE16" s="47">
        <f t="shared" si="21"/>
        <v>6610.6234669840469</v>
      </c>
      <c r="AF16" s="46"/>
      <c r="AG16" s="48">
        <f t="shared" si="22"/>
        <v>2656.666666666667</v>
      </c>
      <c r="AH16" s="49">
        <f t="shared" si="23"/>
        <v>117</v>
      </c>
      <c r="AI16" s="49">
        <f t="shared" si="24"/>
        <v>1241.2</v>
      </c>
      <c r="AJ16" s="49">
        <f t="shared" si="25"/>
        <v>198.47466666666668</v>
      </c>
      <c r="AK16" s="49">
        <f t="shared" si="26"/>
        <v>648.99962986666674</v>
      </c>
      <c r="AL16" s="49">
        <f t="array" ref="AL16">_xlfn.IFS(R16=0,AE16,R16&lt;0,AE16/-R16,R16&gt;0,AE16/R16)</f>
        <v>440.70823113226982</v>
      </c>
      <c r="AM16" s="50">
        <f t="shared" si="27"/>
        <v>0.16588766541992589</v>
      </c>
      <c r="AN16" s="51">
        <f t="shared" si="28"/>
        <v>3.7667370182245286</v>
      </c>
      <c r="AP16" s="53">
        <f t="shared" si="29"/>
        <v>132653.17757081322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2716.409090909091</v>
      </c>
      <c r="AH17" s="58">
        <f t="shared" si="30"/>
        <v>127.26</v>
      </c>
      <c r="AI17" s="58">
        <f t="shared" si="30"/>
        <v>1273.8328571428574</v>
      </c>
      <c r="AJ17" s="58">
        <f t="shared" si="30"/>
        <v>191.99977294464796</v>
      </c>
      <c r="AK17" s="58">
        <f t="shared" si="30"/>
        <v>1124.673730062387</v>
      </c>
      <c r="AL17" s="58">
        <f t="shared" si="30"/>
        <v>-46.145059608316338</v>
      </c>
      <c r="AM17" s="59">
        <f t="shared" si="30"/>
        <v>-8.3789632318744534E-3</v>
      </c>
      <c r="AN17" s="59">
        <f t="shared" si="30"/>
        <v>-0.44626708473941507</v>
      </c>
      <c r="AO17" s="60"/>
      <c r="AP17" s="61"/>
    </row>
    <row r="18" spans="1:52">
      <c r="A18" s="62" t="s">
        <v>44</v>
      </c>
      <c r="B18" s="63"/>
      <c r="C18" s="64">
        <f>SUM(C3:C16)</f>
        <v>5461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679628.52</v>
      </c>
      <c r="J18" s="67"/>
      <c r="K18" s="64">
        <f>SUM(K3:K16)</f>
        <v>161</v>
      </c>
      <c r="L18" s="64">
        <f t="shared" ref="L18:N18" si="31">SUM(L3:L16)</f>
        <v>0</v>
      </c>
      <c r="M18" s="64">
        <f t="shared" si="31"/>
        <v>0</v>
      </c>
      <c r="N18" s="277">
        <f t="shared" si="31"/>
        <v>22.999999999999996</v>
      </c>
      <c r="O18" s="69"/>
      <c r="P18" s="64">
        <f t="shared" ref="P18:X18" si="32">SUM(P3:P16)</f>
        <v>84</v>
      </c>
      <c r="Q18" s="64">
        <f t="shared" si="32"/>
        <v>2</v>
      </c>
      <c r="R18" s="64">
        <f t="shared" si="32"/>
        <v>82</v>
      </c>
      <c r="S18" s="70">
        <f t="shared" si="32"/>
        <v>222368</v>
      </c>
      <c r="T18" s="64">
        <f t="shared" si="32"/>
        <v>-4950</v>
      </c>
      <c r="U18" s="64">
        <f t="shared" si="32"/>
        <v>217418</v>
      </c>
      <c r="V18" s="71">
        <f t="shared" si="32"/>
        <v>1</v>
      </c>
      <c r="W18" s="64">
        <f t="shared" si="32"/>
        <v>10463.43</v>
      </c>
      <c r="X18" s="64">
        <f t="shared" si="32"/>
        <v>100034.39</v>
      </c>
      <c r="Y18" s="72">
        <f>IF(U18=0,0,X18/U18)</f>
        <v>0.46010169351203672</v>
      </c>
      <c r="Z18" s="64">
        <f>SUM(Z3:Z16)</f>
        <v>16068.74</v>
      </c>
      <c r="AA18" s="64">
        <f>IFERROR(P18*AA24/P24,0)</f>
        <v>61249.88</v>
      </c>
      <c r="AB18" s="64">
        <f>SUM(AB3:AB16)</f>
        <v>0</v>
      </c>
      <c r="AC18" s="64">
        <f>SUM(AC3:AC16)</f>
        <v>0</v>
      </c>
      <c r="AD18" s="73">
        <f>SUM(AD3:AD16)</f>
        <v>841.6400000000001</v>
      </c>
      <c r="AE18" s="74">
        <f>SUM(AE3:AE16)</f>
        <v>30378.843236000001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-641012.08475358051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679628.52</v>
      </c>
      <c r="J24" s="118">
        <f>J18+J22</f>
        <v>0</v>
      </c>
      <c r="K24" s="118">
        <f>K18+K22</f>
        <v>161</v>
      </c>
      <c r="L24" s="119"/>
      <c r="M24" s="119"/>
      <c r="N24" s="119"/>
      <c r="O24" s="119"/>
      <c r="P24" s="120">
        <f>P18+P22</f>
        <v>84</v>
      </c>
      <c r="Q24" s="118">
        <f>Q18+Q22</f>
        <v>2</v>
      </c>
      <c r="R24" s="121">
        <f>R18-R22</f>
        <v>82</v>
      </c>
      <c r="S24" s="118">
        <f t="shared" ref="S24:X24" si="35">S18+S22</f>
        <v>222368</v>
      </c>
      <c r="T24" s="118">
        <f t="shared" si="35"/>
        <v>-4950</v>
      </c>
      <c r="U24" s="121">
        <f t="shared" si="35"/>
        <v>217418</v>
      </c>
      <c r="V24" s="122">
        <f t="shared" si="35"/>
        <v>1</v>
      </c>
      <c r="W24" s="118">
        <f t="shared" si="35"/>
        <v>10463.43</v>
      </c>
      <c r="X24" s="118">
        <f t="shared" si="35"/>
        <v>100034.39</v>
      </c>
      <c r="Y24" s="123">
        <f>X24/U24</f>
        <v>0.46010169351203672</v>
      </c>
      <c r="Z24" s="118">
        <f>Z18+Z22</f>
        <v>16068.74</v>
      </c>
      <c r="AA24" s="124">
        <v>61249.88</v>
      </c>
      <c r="AB24" s="125"/>
      <c r="AC24" s="125">
        <f>SUM(AC3:AC20)</f>
        <v>0</v>
      </c>
      <c r="AD24" s="118">
        <f>AD18+AD22</f>
        <v>841.6400000000001</v>
      </c>
      <c r="AE24" s="126">
        <f>AE18+AE22</f>
        <v>30378.843236000001</v>
      </c>
      <c r="AF24" s="127"/>
      <c r="AG24" s="128"/>
      <c r="AH24" s="129"/>
      <c r="AI24" s="129"/>
      <c r="AJ24" s="129"/>
      <c r="AK24" s="129">
        <f>AA25/P24</f>
        <v>709.89234242857151</v>
      </c>
      <c r="AL24" s="129"/>
      <c r="AM24" s="129"/>
      <c r="AN24" s="130"/>
      <c r="AP24" s="126">
        <f>SUM(AP3:AP20)</f>
        <v>-1282024.169507161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59630.956764000002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1618.9232359999951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36" priority="18" operator="greaterThan">
      <formula>120</formula>
    </cfRule>
  </conditionalFormatting>
  <conditionalFormatting sqref="N23">
    <cfRule type="cellIs" dxfId="335" priority="17" operator="between">
      <formula>0.000001</formula>
      <formula>25</formula>
    </cfRule>
  </conditionalFormatting>
  <conditionalFormatting sqref="V1 V25:V1048576">
    <cfRule type="cellIs" dxfId="334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{0B6B5096-5077-439E-AEC3-531B80DE026F}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{E669ED0F-F6C1-498E-8325-61223F3A75EC}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{0A7A4FEB-560A-494E-BCB2-5E25462C57D2}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{3C6ADD4F-6E40-4810-AAE8-05377E4A9FE5}</x14:id>
        </ext>
      </extLst>
    </cfRule>
  </conditionalFormatting>
  <conditionalFormatting sqref="P23">
    <cfRule type="cellIs" dxfId="333" priority="14" operator="greaterThan">
      <formula>120</formula>
    </cfRule>
  </conditionalFormatting>
  <conditionalFormatting sqref="Q23">
    <cfRule type="cellIs" dxfId="332" priority="13" operator="greaterThan">
      <formula>120</formula>
    </cfRule>
  </conditionalFormatting>
  <conditionalFormatting sqref="R23">
    <cfRule type="cellIs" dxfId="331" priority="12" operator="greaterThan">
      <formula>120</formula>
    </cfRule>
  </conditionalFormatting>
  <conditionalFormatting sqref="S23">
    <cfRule type="cellIs" dxfId="330" priority="11" operator="greaterThan">
      <formula>120</formula>
    </cfRule>
  </conditionalFormatting>
  <conditionalFormatting sqref="T23">
    <cfRule type="cellIs" dxfId="329" priority="10" operator="greaterThan">
      <formula>120</formula>
    </cfRule>
  </conditionalFormatting>
  <conditionalFormatting sqref="U23">
    <cfRule type="cellIs" dxfId="328" priority="9" operator="greaterThan">
      <formula>120</formula>
    </cfRule>
  </conditionalFormatting>
  <conditionalFormatting sqref="V23">
    <cfRule type="cellIs" dxfId="327" priority="8" operator="greaterThan">
      <formula>120</formula>
    </cfRule>
  </conditionalFormatting>
  <conditionalFormatting sqref="W23">
    <cfRule type="cellIs" dxfId="326" priority="7" operator="greaterThan">
      <formula>120</formula>
    </cfRule>
  </conditionalFormatting>
  <conditionalFormatting sqref="X23">
    <cfRule type="cellIs" dxfId="325" priority="6" operator="greaterThan">
      <formula>120</formula>
    </cfRule>
  </conditionalFormatting>
  <conditionalFormatting sqref="Z23">
    <cfRule type="cellIs" dxfId="32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{D010F33C-E35D-4ECE-9208-A8CE1F23976E}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{2ED9F4A3-FF0B-4F5E-823F-5E4B0B5A9B75}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{56481EDF-234F-4DF5-ABB3-6BC72FAEF416}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{2074401C-4D58-4EBD-8014-9204F48B20FB}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{D6DFEB8A-80B0-4484-B61F-196ACA56F32B}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{17678B4F-484C-47DA-9C6B-4AC637806370}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{9F5F10F0-19ED-4A14-9EE1-B18FE4AC3A01}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{D555F332-896D-4310-850B-2B26F19A3C43}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{54057073-36EC-4046-A82C-10B042365A56}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{D38186CA-9975-47F7-8241-186D9562A866}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{A537E6A4-61D6-4611-923E-0D0D62418ED5}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{FBCBAEEE-E8E9-4AB4-A923-57949A30B0AA}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{ABBD4015-9E5D-449A-A291-7D1B90F27779}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{B9D2119A-41C7-41FD-AB30-898155751C58}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{FD197B35-A31A-4D23-9493-9753D7052DC4}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{E0F772B1-C877-419E-86FA-573BF78B8924}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B5096-5077-439E-AEC3-531B80DE0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69ED0F-F6C1-498E-8325-61223F3A7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A7A4FEB-560A-494E-BCB2-5E25462C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C6ADD4F-6E40-4810-AAE8-05377E4A9F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010F33C-E35D-4ECE-9208-A8CE1F239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D9F4A3-FF0B-4F5E-823F-5E4B0B5A9B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481EDF-234F-4DF5-ABB3-6BC72FAEF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074401C-4D58-4EBD-8014-9204F48B2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6DFEB8A-80B0-4484-B61F-196ACA56F3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7678B4F-484C-47DA-9C6B-4AC637806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F5F10F0-19ED-4A14-9EE1-B18FE4AC3A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555F332-896D-4310-850B-2B26F19A3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4057073-36EC-4046-A82C-10B042365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38186CA-9975-47F7-8241-186D9562A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537E6A4-61D6-4611-923E-0D0D62418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FBCBAEEE-E8E9-4AB4-A923-57949A30B0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BD4015-9E5D-449A-A291-7D1B90F27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9D2119A-41C7-41FD-AB30-898155751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D197B35-A31A-4D23-9493-9753D7052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0F772B1-C877-419E-86FA-573BF78B8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51451+460</f>
        <v>51911</v>
      </c>
      <c r="AE1" s="266">
        <f>U24/AD1</f>
        <v>2.5001830055286933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v>3</v>
      </c>
      <c r="L3" s="36"/>
      <c r="M3" s="36"/>
      <c r="N3" s="37">
        <f>K3/$O$1</f>
        <v>0.6</v>
      </c>
      <c r="O3" s="38">
        <f>R3/$O$1</f>
        <v>0.6</v>
      </c>
      <c r="P3" s="39">
        <f>SUMIFS('Отчет 01-05.04'!H:H,'Отчет 01-05.04'!D:D,"Выручка",'Отчет 01-05.04'!E:E,B3)</f>
        <v>3</v>
      </c>
      <c r="Q3" s="39">
        <f>SUMIFS('Отчет 01-05.04'!H:H,'Отчет 01-05.04'!D:D,"Возврат выручки",'Отчет 01-05.04'!E:E,B3)</f>
        <v>0</v>
      </c>
      <c r="R3" s="40">
        <f t="shared" ref="R3:R7" si="1">P3-Q3</f>
        <v>3</v>
      </c>
      <c r="S3" s="41">
        <f>SUMIFS('Отчет 01-05.04'!P:P,'Отчет 01-05.04'!C:C,"Продажи",'Отчет 01-05.04'!E:E,B3)</f>
        <v>7950</v>
      </c>
      <c r="T3" s="42">
        <f>SUMIFS('Отчет 01-05.04'!P:P,'Отчет 01-05.04'!C:C,"Возвраты",'Отчет 01-05.04'!E:E,B3)</f>
        <v>0</v>
      </c>
      <c r="U3" s="40">
        <f t="shared" ref="U3:U7" si="2">S3+T3</f>
        <v>7950</v>
      </c>
      <c r="V3" s="43">
        <f t="shared" ref="V3:V14" si="3">U3/$U$24</f>
        <v>6.1254208819065084E-2</v>
      </c>
      <c r="W3" s="44">
        <f t="shared" ref="W3:W7" si="4">R3*H3</f>
        <v>428.93999999999994</v>
      </c>
      <c r="X3" s="42">
        <f>-SUMIFS('Отчет 01-05.04'!P:P,'Отчет 01-05.04'!C:C,"Вознаграждение Ozon",'Отчет 01-05.04'!E:E,B3)</f>
        <v>3418.5</v>
      </c>
      <c r="Y3" s="45">
        <f t="shared" ref="Y3:Y16" si="5">IF(U3=0,0,X3/U3)</f>
        <v>0.43</v>
      </c>
      <c r="Z3" s="42">
        <f>-SUMIFS('Отчет 01-05.04'!P:P,'Отчет 01-05.04'!C:C,"Услуги доставки",'Отчет 01-05.04'!E:E,B3)</f>
        <v>613.06999999999994</v>
      </c>
      <c r="AA3" s="32">
        <v>2174.4071530000001</v>
      </c>
      <c r="AB3" s="42"/>
      <c r="AC3" s="42"/>
      <c r="AD3" s="46">
        <f>IFERROR(U3*1%/$AE$1,0)</f>
        <v>31.797672340064874</v>
      </c>
      <c r="AE3" s="47">
        <f t="shared" ref="AE3:AE7" si="6">U3-W3-X3-Z3-AA3-AB3-AC3-AD3</f>
        <v>1283.2851746599358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204.35666666666665</v>
      </c>
      <c r="AK3" s="49">
        <f t="shared" ref="AK3:AK7" si="11">IF(P3=0,0,AA3/P3)</f>
        <v>724.80238433333341</v>
      </c>
      <c r="AL3" s="49">
        <f>_xlfn.IFS(R3=0,AE3,R3&lt;0,AE3/-R3,R3&gt;0,AE3/R3)</f>
        <v>427.76172488664525</v>
      </c>
      <c r="AM3" s="50">
        <f t="shared" ref="AM3:AM7" si="12">IF(AG3=0,0,AL3/AG3)</f>
        <v>0.16141951882514916</v>
      </c>
      <c r="AN3" s="51">
        <f t="shared" ref="AN3:AN7" si="13">IF(AH3=0,0,AL3/AH3)</f>
        <v>2.9917591613277752</v>
      </c>
      <c r="AP3" s="53">
        <f t="shared" ref="AP3:AP7" si="14">AL3*C3</f>
        <v>146294.50991123269</v>
      </c>
    </row>
    <row r="4" spans="1:42">
      <c r="A4" s="30">
        <v>2676784638</v>
      </c>
      <c r="B4" s="31" t="s">
        <v>39</v>
      </c>
      <c r="C4" s="32"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v>7</v>
      </c>
      <c r="L4" s="36"/>
      <c r="M4" s="36"/>
      <c r="N4" s="37">
        <f t="shared" ref="N4:N16" si="15">K4/$O$1</f>
        <v>1.4</v>
      </c>
      <c r="O4" s="38">
        <f t="shared" ref="O4:O16" si="16">R4/$O$1</f>
        <v>0.6</v>
      </c>
      <c r="P4" s="39">
        <f>SUMIFS('Отчет 01-05.04'!H:H,'Отчет 01-05.04'!D:D,"Выручка",'Отчет 01-05.04'!E:E,B4)</f>
        <v>4</v>
      </c>
      <c r="Q4" s="39">
        <f>SUMIFS('Отчет 01-05.04'!H:H,'Отчет 01-05.04'!D:D,"Возврат выручки",'Отчет 01-05.04'!E:E,B4)</f>
        <v>1</v>
      </c>
      <c r="R4" s="40">
        <f t="shared" si="1"/>
        <v>3</v>
      </c>
      <c r="S4" s="41">
        <f>SUMIFS('Отчет 01-05.04'!P:P,'Отчет 01-05.04'!C:C,"Продажи",'Отчет 01-05.04'!E:E,B4)</f>
        <v>10600</v>
      </c>
      <c r="T4" s="42">
        <f>SUMIFS('Отчет 01-05.04'!P:P,'Отчет 01-05.04'!C:C,"Возвраты",'Отчет 01-05.04'!E:E,B4)</f>
        <v>-2103</v>
      </c>
      <c r="U4" s="40">
        <f t="shared" si="2"/>
        <v>8497</v>
      </c>
      <c r="V4" s="43">
        <f t="shared" si="3"/>
        <v>6.5468806583093841E-2</v>
      </c>
      <c r="W4" s="44">
        <f t="shared" si="4"/>
        <v>369.27</v>
      </c>
      <c r="X4" s="42">
        <f>-SUMIFS('Отчет 01-05.04'!P:P,'Отчет 01-05.04'!C:C,"Вознаграждение Ozon",'Отчет 01-05.04'!E:E,B4)</f>
        <v>3653.71</v>
      </c>
      <c r="Y4" s="45">
        <f t="shared" si="5"/>
        <v>0.43</v>
      </c>
      <c r="Z4" s="42">
        <f>-SUMIFS('Отчет 01-05.04'!P:P,'Отчет 01-05.04'!C:C,"Услуги доставки",'Отчет 01-05.04'!E:E,B4)</f>
        <v>969.13999999999987</v>
      </c>
      <c r="AA4" s="32">
        <v>2881.1071080000002</v>
      </c>
      <c r="AB4" s="42"/>
      <c r="AC4" s="42"/>
      <c r="AD4" s="46">
        <f t="shared" ref="AD4:AD16" si="17">IFERROR(U4*1%/$AE$1,0)</f>
        <v>33.98551218534984</v>
      </c>
      <c r="AE4" s="47">
        <f t="shared" si="6"/>
        <v>589.78737981464963</v>
      </c>
      <c r="AF4" s="46"/>
      <c r="AG4" s="48">
        <f t="shared" si="7"/>
        <v>2832.3333333333335</v>
      </c>
      <c r="AH4" s="49">
        <f t="shared" si="8"/>
        <v>123.09</v>
      </c>
      <c r="AI4" s="49">
        <f t="shared" si="9"/>
        <v>1217.9033333333334</v>
      </c>
      <c r="AJ4" s="49">
        <f t="shared" si="10"/>
        <v>242.28499999999997</v>
      </c>
      <c r="AK4" s="49">
        <f t="shared" si="11"/>
        <v>720.27677700000004</v>
      </c>
      <c r="AL4" s="49">
        <f t="array" ref="AL4">_xlfn.IFS(R4=0,AE4,R4&lt;0,AE4/-R4,R4&gt;0,AE4/R4)</f>
        <v>196.59579327154987</v>
      </c>
      <c r="AM4" s="50">
        <f t="shared" si="12"/>
        <v>6.9411248654189669E-2</v>
      </c>
      <c r="AN4" s="51">
        <f t="shared" si="13"/>
        <v>1.597171120899747</v>
      </c>
      <c r="AP4" s="53">
        <f t="shared" si="14"/>
        <v>65269.803366154556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1</v>
      </c>
      <c r="L5" s="36"/>
      <c r="M5" s="36"/>
      <c r="N5" s="37">
        <f t="shared" si="15"/>
        <v>0.2</v>
      </c>
      <c r="O5" s="38">
        <f t="shared" si="16"/>
        <v>0.2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0</v>
      </c>
      <c r="R5" s="40">
        <f t="shared" si="1"/>
        <v>1</v>
      </c>
      <c r="S5" s="41">
        <f>SUMIFS('Отчет 01-05.04'!P:P,'Отчет 01-05.04'!C:C,"Продажи",'Отчет 01-05.04'!E:E,B5)</f>
        <v>2650</v>
      </c>
      <c r="T5" s="42">
        <f>SUMIFS('Отчет 01-05.04'!P:P,'Отчет 01-05.04'!C:C,"Возвраты",'Отчет 01-05.04'!E:E,B5)</f>
        <v>0</v>
      </c>
      <c r="U5" s="40">
        <f t="shared" si="2"/>
        <v>2650</v>
      </c>
      <c r="V5" s="43">
        <f t="shared" si="3"/>
        <v>2.0418069606355029E-2</v>
      </c>
      <c r="W5" s="44">
        <f t="shared" si="4"/>
        <v>123.09</v>
      </c>
      <c r="X5" s="42">
        <f>-SUMIFS('Отчет 01-05.04'!P:P,'Отчет 01-05.04'!C:C,"Вознаграждение Ozon",'Отчет 01-05.04'!E:E,B5)</f>
        <v>1139.5</v>
      </c>
      <c r="Y5" s="45">
        <f t="shared" si="5"/>
        <v>0.43</v>
      </c>
      <c r="Z5" s="42">
        <f>-SUMIFS('Отчет 01-05.04'!P:P,'Отчет 01-05.04'!C:C,"Услуги доставки",'Отчет 01-05.04'!E:E,B5)</f>
        <v>75.45</v>
      </c>
      <c r="AA5" s="32"/>
      <c r="AB5" s="55"/>
      <c r="AC5" s="42"/>
      <c r="AD5" s="46">
        <f t="shared" si="17"/>
        <v>10.599224113354959</v>
      </c>
      <c r="AE5" s="47">
        <f t="shared" si="6"/>
        <v>1301.3607758866449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75.45</v>
      </c>
      <c r="AK5" s="49">
        <f t="shared" si="11"/>
        <v>0</v>
      </c>
      <c r="AL5" s="49">
        <f t="array" ref="AL5">_xlfn.IFS(R5=0,AE5,R5&lt;0,AE5/-R5,R5&gt;0,AE5/R5)</f>
        <v>1301.3607758866449</v>
      </c>
      <c r="AM5" s="50">
        <f t="shared" si="12"/>
        <v>0.49107953807043203</v>
      </c>
      <c r="AN5" s="51">
        <f t="shared" si="13"/>
        <v>10.572432983074538</v>
      </c>
      <c r="AP5" s="53">
        <f t="shared" si="14"/>
        <v>463284.43621564558</v>
      </c>
    </row>
    <row r="6" spans="1:42">
      <c r="A6" s="30">
        <v>2676784514</v>
      </c>
      <c r="B6" s="31" t="s">
        <v>41</v>
      </c>
      <c r="C6" s="32"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/>
      <c r="L6" s="36"/>
      <c r="M6" s="36"/>
      <c r="N6" s="37">
        <f t="shared" si="15"/>
        <v>0</v>
      </c>
      <c r="O6" s="38">
        <f t="shared" si="16"/>
        <v>0.2</v>
      </c>
      <c r="P6" s="39">
        <f>SUMIFS('Отчет 01-05.04'!H:H,'Отчет 01-05.04'!D:D,"Выручка",'Отчет 01-05.04'!E:E,B6)</f>
        <v>1</v>
      </c>
      <c r="Q6" s="39">
        <f>SUMIFS('Отчет 01-05.04'!H:H,'Отчет 01-05.04'!D:D,"Возврат выручки",'Отчет 01-05.04'!E:E,B6)</f>
        <v>0</v>
      </c>
      <c r="R6" s="40">
        <f t="shared" si="1"/>
        <v>1</v>
      </c>
      <c r="S6" s="41">
        <f>SUMIFS('Отчет 01-05.04'!P:P,'Отчет 01-05.04'!C:C,"Продажи",'Отчет 01-05.04'!E:E,B6)</f>
        <v>2180</v>
      </c>
      <c r="T6" s="42">
        <f>SUMIFS('Отчет 01-05.04'!P:P,'Отчет 01-05.04'!C:C,"Возвраты",'Отчет 01-05.04'!E:E,B6)</f>
        <v>0</v>
      </c>
      <c r="U6" s="40">
        <f t="shared" si="2"/>
        <v>2180</v>
      </c>
      <c r="V6" s="43">
        <f t="shared" si="3"/>
        <v>1.6796751600699607E-2</v>
      </c>
      <c r="W6" s="44">
        <f t="shared" si="4"/>
        <v>123.09</v>
      </c>
      <c r="X6" s="42">
        <f>-SUMIFS('Отчет 01-05.04'!P:P,'Отчет 01-05.04'!C:C,"Вознаграждение Ozon",'Отчет 01-05.04'!E:E,B6)</f>
        <v>937.4</v>
      </c>
      <c r="Y6" s="45">
        <f t="shared" si="5"/>
        <v>0.43</v>
      </c>
      <c r="Z6" s="42">
        <f>-SUMIFS('Отчет 01-05.04'!P:P,'Отчет 01-05.04'!C:C,"Услуги доставки",'Отчет 01-05.04'!E:E,B6)</f>
        <v>277.47000000000003</v>
      </c>
      <c r="AA6" s="32">
        <v>0</v>
      </c>
      <c r="AB6" s="55"/>
      <c r="AC6" s="42"/>
      <c r="AD6" s="46">
        <f t="shared" si="17"/>
        <v>8.7193617234391745</v>
      </c>
      <c r="AE6" s="47">
        <f t="shared" si="6"/>
        <v>833.32063827656054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277.47000000000003</v>
      </c>
      <c r="AK6" s="49">
        <f t="shared" si="11"/>
        <v>0</v>
      </c>
      <c r="AL6" s="49">
        <f t="array" ref="AL6">_xlfn.IFS(R6=0,AE6,R6&lt;0,AE6/-R6,R6&gt;0,AE6/R6)</f>
        <v>833.32063827656054</v>
      </c>
      <c r="AM6" s="50">
        <f t="shared" si="12"/>
        <v>0.38225717352135807</v>
      </c>
      <c r="AN6" s="51">
        <f t="shared" si="13"/>
        <v>6.7700108723418682</v>
      </c>
      <c r="AP6" s="53">
        <f t="shared" si="14"/>
        <v>529158.60530561593</v>
      </c>
    </row>
    <row r="7" spans="1:42">
      <c r="A7" s="30">
        <v>2676784181</v>
      </c>
      <c r="B7" s="31" t="s">
        <v>42</v>
      </c>
      <c r="C7" s="32"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v>11</v>
      </c>
      <c r="L7" s="36"/>
      <c r="M7" s="36"/>
      <c r="N7" s="37">
        <f t="shared" si="15"/>
        <v>2.2000000000000002</v>
      </c>
      <c r="O7" s="38">
        <f t="shared" si="16"/>
        <v>1.6</v>
      </c>
      <c r="P7" s="39">
        <f>SUMIFS('Отчет 01-05.04'!H:H,'Отчет 01-05.04'!D:D,"Выручка",'Отчет 01-05.04'!E:E,B7)</f>
        <v>8</v>
      </c>
      <c r="Q7" s="39">
        <f>SUMIFS('Отчет 01-05.04'!H:H,'Отчет 01-05.04'!D:D,"Возврат выручки",'Отчет 01-05.04'!E:E,B7)</f>
        <v>0</v>
      </c>
      <c r="R7" s="40">
        <f t="shared" si="1"/>
        <v>8</v>
      </c>
      <c r="S7" s="41">
        <f>SUMIFS('Отчет 01-05.04'!P:P,'Отчет 01-05.04'!C:C,"Продажи",'Отчет 01-05.04'!E:E,B7)</f>
        <v>19584</v>
      </c>
      <c r="T7" s="42">
        <f>SUMIFS('Отчет 01-05.04'!P:P,'Отчет 01-05.04'!C:C,"Возвраты",'Отчет 01-05.04'!E:E,B7)</f>
        <v>0</v>
      </c>
      <c r="U7" s="40">
        <f t="shared" si="2"/>
        <v>19584</v>
      </c>
      <c r="V7" s="43">
        <f t="shared" si="3"/>
        <v>0.15089338685692713</v>
      </c>
      <c r="W7" s="44">
        <f t="shared" si="4"/>
        <v>937.92</v>
      </c>
      <c r="X7" s="42">
        <f>-SUMIFS('Отчет 01-05.04'!P:P,'Отчет 01-05.04'!C:C,"Вознаграждение Ozon",'Отчет 01-05.04'!E:E,B7)</f>
        <v>8421.119999999999</v>
      </c>
      <c r="Y7" s="45">
        <f t="shared" si="5"/>
        <v>0.42999999999999994</v>
      </c>
      <c r="Z7" s="42">
        <f>-SUMIFS('Отчет 01-05.04'!P:P,'Отчет 01-05.04'!C:C,"Услуги доставки",'Отчет 01-05.04'!E:E,B7)</f>
        <v>1058.4299999999998</v>
      </c>
      <c r="AA7" s="32">
        <v>3802.1490059999996</v>
      </c>
      <c r="AB7" s="55"/>
      <c r="AC7" s="42"/>
      <c r="AD7" s="46">
        <f t="shared" si="17"/>
        <v>78.330266051299432</v>
      </c>
      <c r="AE7" s="47">
        <f t="shared" si="6"/>
        <v>5286.0507279487038</v>
      </c>
      <c r="AF7" s="46"/>
      <c r="AG7" s="48">
        <f t="shared" si="7"/>
        <v>2448</v>
      </c>
      <c r="AH7" s="49">
        <f t="shared" si="8"/>
        <v>117.24</v>
      </c>
      <c r="AI7" s="49">
        <f t="shared" si="9"/>
        <v>1052.6399999999999</v>
      </c>
      <c r="AJ7" s="49">
        <f t="shared" si="10"/>
        <v>132.30374999999998</v>
      </c>
      <c r="AK7" s="49">
        <f t="shared" si="11"/>
        <v>475.26862574999996</v>
      </c>
      <c r="AL7" s="49">
        <f t="array" ref="AL7">_xlfn.IFS(R7=0,AE7,R7&lt;0,AE7/-R7,R7&gt;0,AE7/R7)</f>
        <v>660.75634099358797</v>
      </c>
      <c r="AM7" s="50">
        <f t="shared" si="12"/>
        <v>0.26991680596143297</v>
      </c>
      <c r="AN7" s="51">
        <f t="shared" si="13"/>
        <v>5.6359292135242924</v>
      </c>
      <c r="AP7" s="53">
        <f t="shared" si="14"/>
        <v>379274.1397303195</v>
      </c>
    </row>
    <row r="8" spans="1:42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v>16</v>
      </c>
      <c r="L8" s="36"/>
      <c r="M8" s="36"/>
      <c r="N8" s="37">
        <f t="shared" si="15"/>
        <v>3.2</v>
      </c>
      <c r="O8" s="38">
        <f t="shared" si="16"/>
        <v>1.8</v>
      </c>
      <c r="P8" s="39">
        <f>SUMIFS('Отчет 01-05.04'!H:H,'Отчет 01-05.04'!D:D,"Выручка",'Отчет 01-05.04'!E:E,B8)</f>
        <v>9</v>
      </c>
      <c r="Q8" s="39">
        <f>SUMIFS('Отчет 01-05.04'!H:H,'Отчет 01-05.04'!D:D,"Возврат выручки",'Отчет 01-05.04'!E:E,B8)</f>
        <v>0</v>
      </c>
      <c r="R8" s="40">
        <f>P8-Q8</f>
        <v>9</v>
      </c>
      <c r="S8" s="41">
        <f>SUMIFS('Отчет 01-05.04'!P:P,'Отчет 01-05.04'!C:C,"Продажи",'Отчет 01-05.04'!E:E,B8)</f>
        <v>24750.000000000004</v>
      </c>
      <c r="T8" s="42">
        <f>SUMIFS('Отчет 01-05.04'!P:P,'Отчет 01-05.04'!C:C,"Возвраты",'Отчет 01-05.04'!E:E,B8)</f>
        <v>0</v>
      </c>
      <c r="U8" s="40">
        <f>S8+T8</f>
        <v>24750.000000000004</v>
      </c>
      <c r="V8" s="43">
        <f t="shared" si="3"/>
        <v>0.19069706519142907</v>
      </c>
      <c r="W8" s="44">
        <f>R8*H8</f>
        <v>1529.0099999999998</v>
      </c>
      <c r="X8" s="42">
        <f>-SUMIFS('Отчет 01-05.04'!P:P,'Отчет 01-05.04'!C:C,"Вознаграждение Ozon",'Отчет 01-05.04'!E:E,B8)</f>
        <v>10642.5</v>
      </c>
      <c r="Y8" s="45">
        <f t="shared" si="5"/>
        <v>0.42999999999999994</v>
      </c>
      <c r="Z8" s="42">
        <f>-SUMIFS('Отчет 01-05.04'!P:P,'Отчет 01-05.04'!C:C,"Услуги доставки",'Отчет 01-05.04'!E:E,B8)</f>
        <v>1797.6999999999996</v>
      </c>
      <c r="AA8" s="32">
        <v>1558.6267789999999</v>
      </c>
      <c r="AB8" s="55"/>
      <c r="AC8" s="42"/>
      <c r="AD8" s="46">
        <f t="shared" si="17"/>
        <v>98.992753511522736</v>
      </c>
      <c r="AE8" s="47">
        <f>U8-W8-X8-Z8-AA8-AB8-AC8-AD8</f>
        <v>9123.1704674884841</v>
      </c>
      <c r="AF8" s="46"/>
      <c r="AG8" s="48">
        <f>IF(R8=0,0,U8/R8)</f>
        <v>2750.0000000000005</v>
      </c>
      <c r="AH8" s="49">
        <f>H8</f>
        <v>169.89</v>
      </c>
      <c r="AI8" s="49">
        <f>IF(R8=0,0,X8/R8)</f>
        <v>1182.5</v>
      </c>
      <c r="AJ8" s="49">
        <f>IF(P8=0,Z8/1,Z8/P8)</f>
        <v>199.74444444444441</v>
      </c>
      <c r="AK8" s="49">
        <f>IF(P8=0,0,AA8/P8)</f>
        <v>173.18075322222222</v>
      </c>
      <c r="AL8" s="49">
        <f t="array" ref="AL8">_xlfn.IFS(R8=0,AE8,R8&lt;0,AE8/-R8,R8&gt;0,AE8/R8)</f>
        <v>1013.6856074987204</v>
      </c>
      <c r="AM8" s="50">
        <f>IF(AG8=0,0,AL8/AG8)</f>
        <v>0.36861294818135282</v>
      </c>
      <c r="AN8" s="51">
        <f>IF(AH8=0,0,AL8/AH8)</f>
        <v>5.9667173317954001</v>
      </c>
      <c r="AP8" s="53">
        <f>AL8*C8</f>
        <v>185504.46617226582</v>
      </c>
    </row>
    <row r="9" spans="1:42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v>1</v>
      </c>
      <c r="L9" s="36"/>
      <c r="M9" s="36"/>
      <c r="N9" s="37">
        <f t="shared" si="15"/>
        <v>0.2</v>
      </c>
      <c r="O9" s="38">
        <f t="shared" si="16"/>
        <v>0</v>
      </c>
      <c r="P9" s="39">
        <f>SUMIFS('Отчет 01-05.04'!H:H,'Отчет 01-05.04'!D:D,"Выручка",'Отчет 01-05.04'!E:E,B9)</f>
        <v>0</v>
      </c>
      <c r="Q9" s="39">
        <f>SUMIFS('Отчет 01-05.04'!H:H,'Отчет 01-05.04'!D:D,"Возврат выручки",'Отчет 01-05.04'!E:E,B9)</f>
        <v>0</v>
      </c>
      <c r="R9" s="40">
        <f t="shared" ref="R9:R16" si="18">P9-Q9</f>
        <v>0</v>
      </c>
      <c r="S9" s="41">
        <f>SUMIFS('Отчет 01-05.04'!P:P,'Отчет 01-05.04'!C:C,"Продажи",'Отчет 01-05.04'!E:E,B9)</f>
        <v>0</v>
      </c>
      <c r="T9" s="42">
        <f>SUMIFS('Отчет 01-05.04'!P:P,'Отчет 01-05.04'!C:C,"Возвраты",'Отчет 01-05.04'!E:E,B9)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01-05.04'!P:P,'Отчет 01-05.04'!C:C,"Вознаграждение Ozon",'Отчет 01-05.04'!E:E,B9)</f>
        <v>0</v>
      </c>
      <c r="Y9" s="45">
        <f t="shared" si="5"/>
        <v>0</v>
      </c>
      <c r="Z9" s="42">
        <f>-SUMIFS('Отчет 01-05.04'!P:P,'Отчет 01-05.04'!C:C,"Услуги доставки",'Отчет 01-05.04'!E:E,B9)</f>
        <v>113.88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-113.88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-113.88</v>
      </c>
      <c r="AM9" s="50">
        <f t="shared" ref="AM9:AM16" si="27">IF(AG9=0,0,AL9/AG9)</f>
        <v>0</v>
      </c>
      <c r="AN9" s="51">
        <f t="shared" ref="AN9:AN16" si="28">IF(AH9=0,0,AL9/AH9)</f>
        <v>-0.9258536585365853</v>
      </c>
      <c r="AP9" s="53">
        <f t="shared" ref="AP9:AP16" si="29">AL9*C9</f>
        <v>-41907.839999999997</v>
      </c>
    </row>
    <row r="10" spans="1:42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/>
      <c r="L10" s="36"/>
      <c r="M10" s="36"/>
      <c r="N10" s="37">
        <f t="shared" si="15"/>
        <v>0</v>
      </c>
      <c r="O10" s="38">
        <f t="shared" si="16"/>
        <v>0.2</v>
      </c>
      <c r="P10" s="39">
        <f>SUMIFS('Отчет 01-05.04'!H:H,'Отчет 01-05.04'!D:D,"Выручка",'Отчет 01-05.04'!E:E,B10)</f>
        <v>1</v>
      </c>
      <c r="Q10" s="39">
        <f>SUMIFS('Отчет 01-05.04'!H:H,'Отчет 01-05.04'!D:D,"Возврат выручки",'Отчет 01-05.04'!E:E,B10)</f>
        <v>0</v>
      </c>
      <c r="R10" s="40">
        <f t="shared" si="18"/>
        <v>1</v>
      </c>
      <c r="S10" s="41">
        <f>SUMIFS('Отчет 01-05.04'!P:P,'Отчет 01-05.04'!C:C,"Продажи",'Отчет 01-05.04'!E:E,B10)</f>
        <v>2420</v>
      </c>
      <c r="T10" s="42">
        <f>SUMIFS('Отчет 01-05.04'!P:P,'Отчет 01-05.04'!C:C,"Возвраты",'Отчет 01-05.04'!E:E,B10)</f>
        <v>0</v>
      </c>
      <c r="U10" s="40">
        <f t="shared" si="19"/>
        <v>2420</v>
      </c>
      <c r="V10" s="43">
        <f t="shared" si="3"/>
        <v>1.8645935263161949E-2</v>
      </c>
      <c r="W10" s="44">
        <f t="shared" si="20"/>
        <v>123</v>
      </c>
      <c r="X10" s="42">
        <f>-SUMIFS('Отчет 01-05.04'!P:P,'Отчет 01-05.04'!C:C,"Вознаграждение Ozon",'Отчет 01-05.04'!E:E,B10)</f>
        <v>1040.5999999999999</v>
      </c>
      <c r="Y10" s="45">
        <f t="shared" si="5"/>
        <v>0.42999999999999994</v>
      </c>
      <c r="Z10" s="42">
        <f>-SUMIFS('Отчет 01-05.04'!P:P,'Отчет 01-05.04'!C:C,"Услуги доставки",'Отчет 01-05.04'!E:E,B10)</f>
        <v>85.41</v>
      </c>
      <c r="AA10" s="32">
        <v>322</v>
      </c>
      <c r="AB10" s="55"/>
      <c r="AC10" s="42"/>
      <c r="AD10" s="46">
        <f t="shared" si="17"/>
        <v>9.6792914544599995</v>
      </c>
      <c r="AE10" s="47">
        <f t="shared" si="21"/>
        <v>839.31070854554002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85.41</v>
      </c>
      <c r="AK10" s="49">
        <f t="shared" si="26"/>
        <v>322</v>
      </c>
      <c r="AL10" s="49">
        <f t="array" ref="AL10">_xlfn.IFS(R10=0,AE10,R10&lt;0,AE10/-R10,R10&gt;0,AE10/R10)</f>
        <v>839.31070854554002</v>
      </c>
      <c r="AM10" s="50">
        <f t="shared" si="27"/>
        <v>0.346822606837</v>
      </c>
      <c r="AN10" s="51">
        <f t="shared" si="28"/>
        <v>6.8236642971182118</v>
      </c>
      <c r="AP10" s="53">
        <f t="shared" si="29"/>
        <v>299633.92295075778</v>
      </c>
    </row>
    <row r="11" spans="1:42">
      <c r="A11" s="30">
        <v>3064346962</v>
      </c>
      <c r="B11" s="31" t="s">
        <v>52</v>
      </c>
      <c r="C11" s="32"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v>10</v>
      </c>
      <c r="L11" s="36"/>
      <c r="M11" s="36"/>
      <c r="N11" s="37">
        <f t="shared" si="15"/>
        <v>2</v>
      </c>
      <c r="O11" s="38">
        <f t="shared" si="16"/>
        <v>1.8</v>
      </c>
      <c r="P11" s="39">
        <f>SUMIFS('Отчет 01-05.04'!H:H,'Отчет 01-05.04'!D:D,"Выручка",'Отчет 01-05.04'!E:E,B11)</f>
        <v>9</v>
      </c>
      <c r="Q11" s="39">
        <f>SUMIFS('Отчет 01-05.04'!H:H,'Отчет 01-05.04'!D:D,"Возврат выручки",'Отчет 01-05.04'!E:E,B11)</f>
        <v>0</v>
      </c>
      <c r="R11" s="40">
        <f t="shared" si="18"/>
        <v>9</v>
      </c>
      <c r="S11" s="41">
        <f>SUMIFS('Отчет 01-05.04'!P:P,'Отчет 01-05.04'!C:C,"Продажи",'Отчет 01-05.04'!E:E,B11)</f>
        <v>22125.999999999996</v>
      </c>
      <c r="T11" s="42">
        <f>SUMIFS('Отчет 01-05.04'!P:P,'Отчет 01-05.04'!C:C,"Возвраты",'Отчет 01-05.04'!E:E,B11)</f>
        <v>0</v>
      </c>
      <c r="U11" s="40">
        <f t="shared" si="19"/>
        <v>22125.999999999996</v>
      </c>
      <c r="V11" s="43">
        <f t="shared" si="3"/>
        <v>0.17047932381517406</v>
      </c>
      <c r="W11" s="44">
        <f t="shared" si="20"/>
        <v>1107</v>
      </c>
      <c r="X11" s="42">
        <f>-SUMIFS('Отчет 01-05.04'!P:P,'Отчет 01-05.04'!C:C,"Вознаграждение Ozon",'Отчет 01-05.04'!E:E,B11)</f>
        <v>9514.18</v>
      </c>
      <c r="Y11" s="45">
        <f t="shared" si="5"/>
        <v>0.4300000000000001</v>
      </c>
      <c r="Z11" s="42">
        <f>-SUMIFS('Отчет 01-05.04'!P:P,'Отчет 01-05.04'!C:C,"Услуги доставки",'Отчет 01-05.04'!E:E,B11)</f>
        <v>987.12000000000012</v>
      </c>
      <c r="AA11" s="32">
        <v>4386.2368820000002</v>
      </c>
      <c r="AB11" s="55"/>
      <c r="AC11" s="42"/>
      <c r="AD11" s="46">
        <f t="shared" si="17"/>
        <v>88.497521785695014</v>
      </c>
      <c r="AE11" s="47">
        <f t="shared" si="21"/>
        <v>6042.9655962142997</v>
      </c>
      <c r="AF11" s="46"/>
      <c r="AG11" s="48">
        <f t="shared" si="22"/>
        <v>2458.4444444444439</v>
      </c>
      <c r="AH11" s="49">
        <f t="shared" si="23"/>
        <v>123</v>
      </c>
      <c r="AI11" s="49">
        <f t="shared" si="24"/>
        <v>1057.1311111111111</v>
      </c>
      <c r="AJ11" s="49">
        <f t="shared" si="25"/>
        <v>109.68</v>
      </c>
      <c r="AK11" s="49">
        <f t="shared" si="26"/>
        <v>487.35965355555555</v>
      </c>
      <c r="AL11" s="49">
        <f t="array" ref="AL11">_xlfn.IFS(R11=0,AE11,R11&lt;0,AE11/-R11,R11&gt;0,AE11/R11)</f>
        <v>671.4406218015888</v>
      </c>
      <c r="AM11" s="50">
        <f t="shared" si="27"/>
        <v>0.27311604430146891</v>
      </c>
      <c r="AN11" s="51">
        <f t="shared" si="28"/>
        <v>5.4588668439153558</v>
      </c>
      <c r="AP11" s="53">
        <f t="shared" si="29"/>
        <v>409578.7792989692</v>
      </c>
    </row>
    <row r="12" spans="1:42">
      <c r="A12" s="30">
        <v>3405092873</v>
      </c>
      <c r="B12" s="171" t="s">
        <v>57</v>
      </c>
      <c r="C12" s="32"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v>10</v>
      </c>
      <c r="L12" s="36"/>
      <c r="M12" s="36"/>
      <c r="N12" s="37">
        <f t="shared" si="15"/>
        <v>2</v>
      </c>
      <c r="O12" s="38">
        <f t="shared" si="16"/>
        <v>0.6</v>
      </c>
      <c r="P12" s="39">
        <f>SUMIFS('Отчет 01-05.04'!H:H,'Отчет 01-05.04'!D:D,"Выручка",'Отчет 01-05.04'!E:E,B12)</f>
        <v>3</v>
      </c>
      <c r="Q12" s="39">
        <f>SUMIFS('Отчет 01-05.04'!H:H,'Отчет 01-05.04'!D:D,"Возврат выручки",'Отчет 01-05.04'!E:E,B12)</f>
        <v>0</v>
      </c>
      <c r="R12" s="40">
        <f t="shared" si="18"/>
        <v>3</v>
      </c>
      <c r="S12" s="41">
        <f>SUMIFS('Отчет 01-05.04'!P:P,'Отчет 01-05.04'!C:C,"Продажи",'Отчет 01-05.04'!E:E,B12)</f>
        <v>7179</v>
      </c>
      <c r="T12" s="42">
        <f>SUMIFS('Отчет 01-05.04'!P:P,'Отчет 01-05.04'!C:C,"Возвраты",'Отчет 01-05.04'!E:E,B12)</f>
        <v>0</v>
      </c>
      <c r="U12" s="40">
        <f t="shared" si="19"/>
        <v>7179</v>
      </c>
      <c r="V12" s="43">
        <f t="shared" si="3"/>
        <v>5.5313706303404812E-2</v>
      </c>
      <c r="W12" s="44">
        <f t="shared" si="20"/>
        <v>351</v>
      </c>
      <c r="X12" s="42">
        <f>-SUMIFS('Отчет 01-05.04'!P:P,'Отчет 01-05.04'!C:C,"Вознаграждение Ozon",'Отчет 01-05.04'!E:E,B12)</f>
        <v>3086.9700000000003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672.72</v>
      </c>
      <c r="AA12" s="32">
        <v>2985.091668</v>
      </c>
      <c r="AB12" s="55"/>
      <c r="AC12" s="42"/>
      <c r="AD12" s="46">
        <f t="shared" si="17"/>
        <v>28.713898079160472</v>
      </c>
      <c r="AE12" s="47">
        <f t="shared" si="21"/>
        <v>54.504433920838991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224.24</v>
      </c>
      <c r="AK12" s="49">
        <f t="shared" si="26"/>
        <v>995.03055600000005</v>
      </c>
      <c r="AL12" s="49">
        <f t="array" ref="AL12">_xlfn.IFS(R12=0,AE12,R12&lt;0,AE12/-R12,R12&gt;0,AE12/R12)</f>
        <v>18.168144640279664</v>
      </c>
      <c r="AM12" s="50">
        <f t="shared" si="27"/>
        <v>7.5922041956872814E-3</v>
      </c>
      <c r="AN12" s="51">
        <f t="shared" si="28"/>
        <v>0.15528328752375781</v>
      </c>
      <c r="AP12" s="53">
        <f t="shared" si="29"/>
        <v>5559.452259925577</v>
      </c>
    </row>
    <row r="13" spans="1:42">
      <c r="A13" s="30">
        <v>3405092993</v>
      </c>
      <c r="B13" s="31" t="s">
        <v>58</v>
      </c>
      <c r="C13" s="32"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v>20</v>
      </c>
      <c r="L13" s="36"/>
      <c r="M13" s="36"/>
      <c r="N13" s="37">
        <f t="shared" si="15"/>
        <v>4</v>
      </c>
      <c r="O13" s="38">
        <f t="shared" si="16"/>
        <v>1.4</v>
      </c>
      <c r="P13" s="39">
        <f>SUMIFS('Отчет 01-05.04'!H:H,'Отчет 01-05.04'!D:D,"Выручка",'Отчет 01-05.04'!E:E,B13)</f>
        <v>7</v>
      </c>
      <c r="Q13" s="39">
        <f>SUMIFS('Отчет 01-05.04'!H:H,'Отчет 01-05.04'!D:D,"Возврат выручки",'Отчет 01-05.04'!E:E,B13)</f>
        <v>0</v>
      </c>
      <c r="R13" s="40">
        <f t="shared" si="18"/>
        <v>7</v>
      </c>
      <c r="S13" s="41">
        <f>SUMIFS('Отчет 01-05.04'!P:P,'Отчет 01-05.04'!C:C,"Продажи",'Отчет 01-05.04'!E:E,B13)</f>
        <v>17101</v>
      </c>
      <c r="T13" s="42">
        <f>SUMIFS('Отчет 01-05.04'!P:P,'Отчет 01-05.04'!C:C,"Возвраты",'Отчет 01-05.04'!E:E,B13)</f>
        <v>0</v>
      </c>
      <c r="U13" s="40">
        <f t="shared" si="19"/>
        <v>17101</v>
      </c>
      <c r="V13" s="43">
        <f t="shared" si="3"/>
        <v>0.13176204088236881</v>
      </c>
      <c r="W13" s="44">
        <f t="shared" si="20"/>
        <v>861</v>
      </c>
      <c r="X13" s="42">
        <f>-SUMIFS('Отчет 01-05.04'!P:P,'Отчет 01-05.04'!C:C,"Вознаграждение Ozon",'Отчет 01-05.04'!E:E,B13)</f>
        <v>7353.4299999999994</v>
      </c>
      <c r="Y13" s="45">
        <f t="shared" si="5"/>
        <v>0.42999999999999994</v>
      </c>
      <c r="Z13" s="42">
        <f>-SUMIFS('Отчет 01-05.04'!P:P,'Отчет 01-05.04'!C:C,"Услуги доставки",'Отчет 01-05.04'!E:E,B13)</f>
        <v>1097.6300000000001</v>
      </c>
      <c r="AA13" s="32">
        <v>3460.4555659999996</v>
      </c>
      <c r="AB13" s="55"/>
      <c r="AC13" s="42"/>
      <c r="AD13" s="46">
        <f t="shared" si="17"/>
        <v>68.398993042446463</v>
      </c>
      <c r="AE13" s="47">
        <f t="shared" si="21"/>
        <v>4260.0854409575531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156.80428571428573</v>
      </c>
      <c r="AK13" s="49">
        <f t="shared" si="26"/>
        <v>494.35079514285707</v>
      </c>
      <c r="AL13" s="49">
        <f t="array" ref="AL13">_xlfn.IFS(R13=0,AE13,R13&lt;0,AE13/-R13,R13&gt;0,AE13/R13)</f>
        <v>608.58363442250754</v>
      </c>
      <c r="AM13" s="50">
        <f t="shared" si="27"/>
        <v>0.24911323553929904</v>
      </c>
      <c r="AN13" s="51">
        <f t="shared" si="28"/>
        <v>4.9478344261992486</v>
      </c>
      <c r="AP13" s="53">
        <f t="shared" si="29"/>
        <v>186835.17576770982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</v>
      </c>
      <c r="N14" s="37">
        <f t="shared" si="15"/>
        <v>0.2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8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2</v>
      </c>
      <c r="L15" s="36"/>
      <c r="M15" s="36"/>
      <c r="N15" s="37">
        <f t="shared" si="15"/>
        <v>0.4</v>
      </c>
      <c r="O15" s="38">
        <f t="shared" si="16"/>
        <v>0.4</v>
      </c>
      <c r="P15" s="39">
        <f>SUMIFS('Отчет 01-05.04'!H:H,'Отчет 01-05.04'!D:D,"Выручка",'Отчет 01-05.04'!E:E,B15)</f>
        <v>2</v>
      </c>
      <c r="Q15" s="39">
        <f>SUMIFS('Отчет 01-05.04'!H:H,'Отчет 01-05.04'!D:D,"Возврат выручки",'Отчет 01-05.04'!E:E,B15)</f>
        <v>0</v>
      </c>
      <c r="R15" s="40">
        <f t="shared" si="18"/>
        <v>2</v>
      </c>
      <c r="S15" s="41">
        <f>SUMIFS('Отчет 01-05.04'!P:P,'Отчет 01-05.04'!C:C,"Продажи",'Отчет 01-05.04'!E:E,B15)</f>
        <v>4950</v>
      </c>
      <c r="T15" s="42">
        <f>SUMIFS('Отчет 01-05.04'!P:P,'Отчет 01-05.04'!C:C,"Возвраты",'Отчет 01-05.04'!E:E,B15)</f>
        <v>0</v>
      </c>
      <c r="U15" s="40">
        <f t="shared" si="19"/>
        <v>4950</v>
      </c>
      <c r="V15" s="43">
        <f>U15/$U$24</f>
        <v>3.8139413038285809E-2</v>
      </c>
      <c r="W15" s="44">
        <f t="shared" si="20"/>
        <v>246</v>
      </c>
      <c r="X15" s="42">
        <f>-SUMIFS('Отчет 01-05.04'!P:P,'Отчет 01-05.04'!C:C,"Вознаграждение Ozon",'Отчет 01-05.04'!E:E,B15)</f>
        <v>2128.5</v>
      </c>
      <c r="Y15" s="45">
        <f t="shared" si="5"/>
        <v>0.43</v>
      </c>
      <c r="Z15" s="42">
        <f>-SUMIFS('Отчет 01-05.04'!P:P,'Отчет 01-05.04'!C:C,"Услуги доставки",'Отчет 01-05.04'!E:E,B15)</f>
        <v>215.06</v>
      </c>
      <c r="AA15" s="32">
        <v>247</v>
      </c>
      <c r="AB15" s="55"/>
      <c r="AC15" s="42"/>
      <c r="AD15" s="46">
        <f t="shared" si="17"/>
        <v>19.798550702304546</v>
      </c>
      <c r="AE15" s="47">
        <f t="shared" si="21"/>
        <v>2093.6414492976955</v>
      </c>
      <c r="AF15" s="46"/>
      <c r="AG15" s="48">
        <f t="shared" si="22"/>
        <v>2475</v>
      </c>
      <c r="AH15" s="49">
        <f t="shared" si="23"/>
        <v>123</v>
      </c>
      <c r="AI15" s="49">
        <f t="shared" si="24"/>
        <v>1064.25</v>
      </c>
      <c r="AJ15" s="49">
        <f t="shared" si="25"/>
        <v>107.53</v>
      </c>
      <c r="AK15" s="49">
        <f t="shared" si="26"/>
        <v>123.5</v>
      </c>
      <c r="AL15" s="49">
        <f t="array" ref="AL15">_xlfn.IFS(R15=0,AE15,R15&lt;0,AE15/-R15,R15&gt;0,AE15/R15)</f>
        <v>1046.8207246488478</v>
      </c>
      <c r="AM15" s="50">
        <f t="shared" si="27"/>
        <v>0.42295786854498901</v>
      </c>
      <c r="AN15" s="51">
        <f t="shared" si="28"/>
        <v>8.5107375987711205</v>
      </c>
      <c r="AP15" s="53">
        <f t="shared" si="29"/>
        <v>555861.80478853814</v>
      </c>
    </row>
    <row r="16" spans="1:42">
      <c r="A16" s="30">
        <v>3405092287</v>
      </c>
      <c r="B16" s="31" t="s">
        <v>60</v>
      </c>
      <c r="C16" s="32">
        <v>313</v>
      </c>
      <c r="H16" s="35">
        <v>117</v>
      </c>
      <c r="I16" s="54">
        <f t="shared" si="0"/>
        <v>36621</v>
      </c>
      <c r="K16" s="32">
        <v>11</v>
      </c>
      <c r="N16" s="37">
        <f t="shared" si="15"/>
        <v>2.2000000000000002</v>
      </c>
      <c r="O16" s="38">
        <f t="shared" si="16"/>
        <v>0.8</v>
      </c>
      <c r="P16" s="39">
        <f>SUMIFS('Отчет 01-05.04'!H:H,'Отчет 01-05.04'!D:D,"Выручка",'Отчет 01-05.04'!E:E,B16)</f>
        <v>4</v>
      </c>
      <c r="Q16" s="39">
        <f>SUMIFS('Отчет 01-05.04'!H:H,'Отчет 01-05.04'!D:D,"Возврат выручки",'Отчет 01-05.04'!E:E,B16)</f>
        <v>0</v>
      </c>
      <c r="R16" s="40">
        <f t="shared" si="18"/>
        <v>4</v>
      </c>
      <c r="S16" s="41">
        <f>SUMIFS('Отчет 01-05.04'!P:P,'Отчет 01-05.04'!C:C,"Продажи",'Отчет 01-05.04'!E:E,B16)</f>
        <v>10400</v>
      </c>
      <c r="T16" s="42">
        <f>SUMIFS('Отчет 01-05.04'!P:P,'Отчет 01-05.04'!C:C,"Возвраты",'Отчет 01-05.04'!E:E,B16)</f>
        <v>0</v>
      </c>
      <c r="U16" s="40">
        <f t="shared" si="19"/>
        <v>10400</v>
      </c>
      <c r="V16" s="43">
        <f>U16/$U$24</f>
        <v>8.0131292040034829E-2</v>
      </c>
      <c r="W16" s="44">
        <f t="shared" si="20"/>
        <v>468</v>
      </c>
      <c r="X16" s="42">
        <f>-SUMIFS('Отчет 01-05.04'!P:P,'Отчет 01-05.04'!C:C,"Вознаграждение Ozon",'Отчет 01-05.04'!E:E,B16)</f>
        <v>4472</v>
      </c>
      <c r="Y16" s="45">
        <f t="shared" si="5"/>
        <v>0.43</v>
      </c>
      <c r="Z16" s="42">
        <f>-SUMIFS('Отчет 01-05.04'!P:P,'Отчет 01-05.04'!C:C,"Услуги доставки",'Отчет 01-05.04'!E:E,B16)</f>
        <v>780.06000000000017</v>
      </c>
      <c r="AA16" s="32">
        <v>4032.789432</v>
      </c>
      <c r="AB16" s="55"/>
      <c r="AC16" s="42"/>
      <c r="AD16" s="46">
        <f t="shared" si="17"/>
        <v>41.596955010902477</v>
      </c>
      <c r="AE16" s="47">
        <f t="shared" si="21"/>
        <v>605.55361298909713</v>
      </c>
      <c r="AF16" s="46"/>
      <c r="AG16" s="48">
        <f t="shared" si="22"/>
        <v>2600</v>
      </c>
      <c r="AH16" s="49">
        <f t="shared" si="23"/>
        <v>117</v>
      </c>
      <c r="AI16" s="49">
        <f t="shared" si="24"/>
        <v>1118</v>
      </c>
      <c r="AJ16" s="49">
        <f t="shared" si="25"/>
        <v>195.01500000000004</v>
      </c>
      <c r="AK16" s="49">
        <f t="shared" si="26"/>
        <v>1008.197358</v>
      </c>
      <c r="AL16" s="49">
        <f t="array" ref="AL16">_xlfn.IFS(R16=0,AE16,R16&lt;0,AE16/-R16,R16&gt;0,AE16/R16)</f>
        <v>151.38840324727428</v>
      </c>
      <c r="AM16" s="50">
        <f t="shared" si="27"/>
        <v>5.8226308941259339E-2</v>
      </c>
      <c r="AN16" s="51">
        <f t="shared" si="28"/>
        <v>1.2939179764724298</v>
      </c>
      <c r="AP16" s="53">
        <f t="shared" si="29"/>
        <v>47384.570216396853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2518.1616161616166</v>
      </c>
      <c r="AH17" s="58">
        <f t="shared" si="30"/>
        <v>127.26</v>
      </c>
      <c r="AI17" s="58">
        <f t="shared" si="30"/>
        <v>1082.809494949495</v>
      </c>
      <c r="AJ17" s="58">
        <f t="shared" si="30"/>
        <v>157.15647283272284</v>
      </c>
      <c r="AK17" s="58">
        <f t="shared" si="30"/>
        <v>501.75217166710769</v>
      </c>
      <c r="AL17" s="58">
        <f t="shared" si="30"/>
        <v>568.46497806711329</v>
      </c>
      <c r="AM17" s="59">
        <f t="shared" si="30"/>
        <v>0.27657265387566904</v>
      </c>
      <c r="AN17" s="59">
        <f t="shared" si="30"/>
        <v>4.429130755339858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93</v>
      </c>
      <c r="L18" s="67"/>
      <c r="M18" s="67"/>
      <c r="N18" s="68"/>
      <c r="O18" s="69"/>
      <c r="P18" s="64">
        <f t="shared" ref="P18:X18" si="31">SUM(P3:P16)</f>
        <v>52</v>
      </c>
      <c r="Q18" s="64">
        <f t="shared" si="31"/>
        <v>1</v>
      </c>
      <c r="R18" s="64">
        <f t="shared" si="31"/>
        <v>51</v>
      </c>
      <c r="S18" s="70">
        <f t="shared" si="31"/>
        <v>131890</v>
      </c>
      <c r="T18" s="64">
        <f t="shared" si="31"/>
        <v>-2103</v>
      </c>
      <c r="U18" s="64">
        <f t="shared" si="31"/>
        <v>129787</v>
      </c>
      <c r="V18" s="71">
        <f t="shared" si="31"/>
        <v>1</v>
      </c>
      <c r="W18" s="64">
        <f t="shared" si="31"/>
        <v>6667.32</v>
      </c>
      <c r="X18" s="64">
        <f t="shared" si="31"/>
        <v>55808.409999999996</v>
      </c>
      <c r="Y18" s="72">
        <f>IF(U18=0,0,X18/U18)</f>
        <v>0.43</v>
      </c>
      <c r="Z18" s="64">
        <f>SUM(Z3:Z16)</f>
        <v>8857.02</v>
      </c>
      <c r="AA18" s="64">
        <f>IFERROR(P18*AA24/P24,0)</f>
        <v>28287.5</v>
      </c>
      <c r="AB18" s="64">
        <f>SUM(AB3:AB16)</f>
        <v>0</v>
      </c>
      <c r="AC18" s="64">
        <f>SUM(AC3:AC16)</f>
        <v>0</v>
      </c>
      <c r="AD18" s="73">
        <f>SUM(AD3:AD16)</f>
        <v>519.11</v>
      </c>
      <c r="AE18" s="74">
        <f>SUM(AE3:AE16)</f>
        <v>32085.276406000004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3193923.6659835316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93</v>
      </c>
      <c r="L24" s="119"/>
      <c r="M24" s="119"/>
      <c r="N24" s="119"/>
      <c r="O24" s="119"/>
      <c r="P24" s="120">
        <f>P18+P22</f>
        <v>52</v>
      </c>
      <c r="Q24" s="118">
        <f>Q18+Q22</f>
        <v>1</v>
      </c>
      <c r="R24" s="121">
        <f>R18-R22</f>
        <v>51</v>
      </c>
      <c r="S24" s="118">
        <f t="shared" ref="S24:X24" si="34">S18+S22</f>
        <v>131890</v>
      </c>
      <c r="T24" s="118">
        <f t="shared" si="34"/>
        <v>-2103</v>
      </c>
      <c r="U24" s="121">
        <f t="shared" si="34"/>
        <v>129787</v>
      </c>
      <c r="V24" s="122">
        <f t="shared" si="34"/>
        <v>1</v>
      </c>
      <c r="W24" s="118">
        <f t="shared" si="34"/>
        <v>6667.32</v>
      </c>
      <c r="X24" s="118">
        <f t="shared" si="34"/>
        <v>55808.409999999996</v>
      </c>
      <c r="Y24" s="123">
        <f>X24/U24</f>
        <v>0.43</v>
      </c>
      <c r="Z24" s="118">
        <f>Z18+Z22</f>
        <v>8857.02</v>
      </c>
      <c r="AA24" s="124">
        <v>28287.5</v>
      </c>
      <c r="AB24" s="125"/>
      <c r="AC24" s="125">
        <f>SUM(AC3:AC20)</f>
        <v>0</v>
      </c>
      <c r="AD24" s="118">
        <f>AD18+AD22</f>
        <v>519.11</v>
      </c>
      <c r="AE24" s="126">
        <f>AE18+AE22</f>
        <v>32085.276406000004</v>
      </c>
      <c r="AF24" s="127"/>
      <c r="AG24" s="128"/>
      <c r="AH24" s="129"/>
      <c r="AI24" s="129"/>
      <c r="AJ24" s="129"/>
      <c r="AK24" s="129">
        <f>AA25/P24</f>
        <v>497.11276142307696</v>
      </c>
      <c r="AL24" s="129"/>
      <c r="AM24" s="129"/>
      <c r="AN24" s="130"/>
      <c r="AP24" s="126">
        <f>SUM(AP3:AP20)</f>
        <v>6387847.3319670632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25849.863594000002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2287.6364059999978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23" priority="19" operator="greaterThan">
      <formula>120</formula>
    </cfRule>
  </conditionalFormatting>
  <conditionalFormatting sqref="N23">
    <cfRule type="cellIs" dxfId="322" priority="18" operator="between">
      <formula>0.000001</formula>
      <formula>25</formula>
    </cfRule>
  </conditionalFormatting>
  <conditionalFormatting sqref="V1 V25:V1048576">
    <cfRule type="cellIs" dxfId="32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320" priority="14" operator="greaterThan">
      <formula>120</formula>
    </cfRule>
  </conditionalFormatting>
  <conditionalFormatting sqref="Q23">
    <cfRule type="cellIs" dxfId="319" priority="13" operator="greaterThan">
      <formula>120</formula>
    </cfRule>
  </conditionalFormatting>
  <conditionalFormatting sqref="R23">
    <cfRule type="cellIs" dxfId="318" priority="12" operator="greaterThan">
      <formula>120</formula>
    </cfRule>
  </conditionalFormatting>
  <conditionalFormatting sqref="S23">
    <cfRule type="cellIs" dxfId="317" priority="11" operator="greaterThan">
      <formula>120</formula>
    </cfRule>
  </conditionalFormatting>
  <conditionalFormatting sqref="T23">
    <cfRule type="cellIs" dxfId="316" priority="10" operator="greaterThan">
      <formula>120</formula>
    </cfRule>
  </conditionalFormatting>
  <conditionalFormatting sqref="U23">
    <cfRule type="cellIs" dxfId="315" priority="9" operator="greaterThan">
      <formula>120</formula>
    </cfRule>
  </conditionalFormatting>
  <conditionalFormatting sqref="V23">
    <cfRule type="cellIs" dxfId="314" priority="8" operator="greaterThan">
      <formula>120</formula>
    </cfRule>
  </conditionalFormatting>
  <conditionalFormatting sqref="W23">
    <cfRule type="cellIs" dxfId="313" priority="7" operator="greaterThan">
      <formula>120</formula>
    </cfRule>
  </conditionalFormatting>
  <conditionalFormatting sqref="X23">
    <cfRule type="cellIs" dxfId="312" priority="6" operator="greaterThan">
      <formula>120</formula>
    </cfRule>
  </conditionalFormatting>
  <conditionalFormatting sqref="Z23">
    <cfRule type="cellIs" dxfId="31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f>'Юнит 30-31.03'!K3+'Юнит 01-05.04'!K3</f>
        <v>6</v>
      </c>
      <c r="L3" s="36"/>
      <c r="M3" s="36"/>
      <c r="N3" s="37">
        <f>K3/$O$1</f>
        <v>0.8571428571428571</v>
      </c>
      <c r="O3" s="38">
        <f>R3/$O$1</f>
        <v>0.5714285714285714</v>
      </c>
      <c r="P3" s="32">
        <f>'Юнит 30-31.03'!P3+'Юнит 01-05.04'!P3</f>
        <v>4</v>
      </c>
      <c r="Q3" s="32">
        <f>'Юнит 30-31.03'!Q3+'Юнит 01-05.04'!Q3</f>
        <v>0</v>
      </c>
      <c r="R3" s="40">
        <f t="shared" ref="R3:R7" si="1">P3-Q3</f>
        <v>4</v>
      </c>
      <c r="S3" s="32">
        <f>'Юнит 30-31.03'!S3+'Юнит 01-05.04'!S3</f>
        <v>10053</v>
      </c>
      <c r="T3" s="32">
        <f>'Юнит 30-31.03'!T3+'Юнит 01-05.04'!T3</f>
        <v>0</v>
      </c>
      <c r="U3" s="40">
        <f t="shared" ref="U3:U7" si="2">S3+T3</f>
        <v>10053</v>
      </c>
      <c r="V3" s="43">
        <f t="shared" ref="V3:V14" si="3">U3/$U$24</f>
        <v>5.279105183006879E-2</v>
      </c>
      <c r="W3" s="44">
        <f t="shared" ref="W3:W7" si="4">R3*H3</f>
        <v>571.91999999999996</v>
      </c>
      <c r="X3" s="32">
        <f>'Юнит 30-31.03'!X3+'Юнит 01-05.04'!X3</f>
        <v>4322.79</v>
      </c>
      <c r="Y3" s="45">
        <f t="shared" ref="Y3:Y16" si="5">IF(U3=0,0,X3/U3)</f>
        <v>0.43</v>
      </c>
      <c r="Z3" s="32">
        <f>'Юнит 30-31.03'!Z3+'Юнит 01-05.04'!Z3</f>
        <v>795.92</v>
      </c>
      <c r="AA3" s="32">
        <f>'Юнит 30-31.03'!AA3+'Юнит 01-05.04'!AA3</f>
        <v>3619.9511400000001</v>
      </c>
      <c r="AB3" s="42"/>
      <c r="AC3" s="42"/>
      <c r="AD3" s="32">
        <f>'Юнит 30-31.03'!AD3+'Юнит 01-05.04'!AD3</f>
        <v>40.237345674167742</v>
      </c>
      <c r="AE3" s="47">
        <f t="shared" ref="AE3:AE7" si="6">U3-W3-X3-Z3-AA3-AB3-AC3-AD3</f>
        <v>702.18151432583204</v>
      </c>
      <c r="AF3" s="46"/>
      <c r="AG3" s="48">
        <f t="shared" ref="AG3:AG7" si="7">IF(R3=0,0,U3/R3)</f>
        <v>2513.25</v>
      </c>
      <c r="AH3" s="49">
        <f t="shared" ref="AH3:AH7" si="8">H3</f>
        <v>142.97999999999999</v>
      </c>
      <c r="AI3" s="49">
        <f t="shared" ref="AI3:AI7" si="9">IF(R3=0,0,X3/R3)</f>
        <v>1080.6975</v>
      </c>
      <c r="AJ3" s="49">
        <f t="shared" ref="AJ3:AJ7" si="10">IF(P3=0,Z3/1,Z3/P3)</f>
        <v>198.98</v>
      </c>
      <c r="AK3" s="49">
        <f t="shared" ref="AK3:AK7" si="11">IF(P3=0,0,AA3/P3)</f>
        <v>904.98778500000003</v>
      </c>
      <c r="AL3" s="49">
        <f>_xlfn.IFS(R3=0,AE3,R3&lt;0,AE3/-R3,R3&gt;0,AE3/R3)</f>
        <v>175.54537858145801</v>
      </c>
      <c r="AM3" s="50">
        <f t="shared" ref="AM3:AM7" si="12">IF(AG3=0,0,AL3/AG3)</f>
        <v>6.9847957259109916E-2</v>
      </c>
      <c r="AN3" s="51">
        <f t="shared" ref="AN3:AN7" si="13">IF(AH3=0,0,AL3/AH3)</f>
        <v>1.2277617749437546</v>
      </c>
      <c r="AP3" s="53">
        <f t="shared" ref="AP3:AP7" si="14">AL3*C3</f>
        <v>60036.519474858636</v>
      </c>
    </row>
    <row r="4" spans="1:42">
      <c r="A4" s="30">
        <v>2676784638</v>
      </c>
      <c r="B4" s="31" t="s">
        <v>39</v>
      </c>
      <c r="C4" s="32">
        <f>'Юнит 01-05.04'!C4</f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f>'Юнит 30-31.03'!K4+'Юнит 01-05.04'!K4</f>
        <v>14</v>
      </c>
      <c r="L4" s="36"/>
      <c r="M4" s="36"/>
      <c r="N4" s="37">
        <f t="shared" ref="N4:N16" si="15">K4/$O$1</f>
        <v>2</v>
      </c>
      <c r="O4" s="38">
        <f t="shared" ref="O4:O16" si="16">R4/$O$1</f>
        <v>1.1428571428571428</v>
      </c>
      <c r="P4" s="32">
        <f>'Юнит 30-31.03'!P4+'Юнит 01-05.04'!P4</f>
        <v>9</v>
      </c>
      <c r="Q4" s="32">
        <f>'Юнит 30-31.03'!Q4+'Юнит 01-05.04'!Q4</f>
        <v>1</v>
      </c>
      <c r="R4" s="40">
        <f t="shared" si="1"/>
        <v>8</v>
      </c>
      <c r="S4" s="32">
        <f>'Юнит 30-31.03'!S4+'Юнит 01-05.04'!S4</f>
        <v>21115</v>
      </c>
      <c r="T4" s="32">
        <f>'Юнит 30-31.03'!T4+'Юнит 01-05.04'!T4</f>
        <v>-2103</v>
      </c>
      <c r="U4" s="40">
        <f t="shared" si="2"/>
        <v>19012</v>
      </c>
      <c r="V4" s="43">
        <f t="shared" si="3"/>
        <v>9.9837210523551961E-2</v>
      </c>
      <c r="W4" s="44">
        <f t="shared" si="4"/>
        <v>984.72</v>
      </c>
      <c r="X4" s="32">
        <f>'Юнит 30-31.03'!X4+'Юнит 01-05.04'!X4</f>
        <v>8175.16</v>
      </c>
      <c r="Y4" s="45">
        <f t="shared" si="5"/>
        <v>0.43</v>
      </c>
      <c r="Z4" s="32">
        <f>'Юнит 30-31.03'!Z4+'Юнит 01-05.04'!Z4</f>
        <v>1679.59</v>
      </c>
      <c r="AA4" s="32">
        <f>'Юнит 30-31.03'!AA4+'Юнит 01-05.04'!AA4</f>
        <v>4042.7887950000004</v>
      </c>
      <c r="AB4" s="42"/>
      <c r="AC4" s="42"/>
      <c r="AD4" s="32">
        <f>'Юнит 30-31.03'!AD4+'Юнит 01-05.04'!AD4</f>
        <v>76.183878855864165</v>
      </c>
      <c r="AE4" s="47">
        <f t="shared" si="6"/>
        <v>4053.5573261441341</v>
      </c>
      <c r="AF4" s="46"/>
      <c r="AG4" s="48">
        <f t="shared" si="7"/>
        <v>2376.5</v>
      </c>
      <c r="AH4" s="49">
        <f t="shared" si="8"/>
        <v>123.09</v>
      </c>
      <c r="AI4" s="49">
        <f t="shared" si="9"/>
        <v>1021.895</v>
      </c>
      <c r="AJ4" s="49">
        <f t="shared" si="10"/>
        <v>186.62111111111111</v>
      </c>
      <c r="AK4" s="49">
        <f t="shared" si="11"/>
        <v>449.19875500000006</v>
      </c>
      <c r="AL4" s="49">
        <f t="array" ref="AL4">_xlfn.IFS(R4=0,AE4,R4&lt;0,AE4/-R4,R4&gt;0,AE4/R4)</f>
        <v>506.69466576801676</v>
      </c>
      <c r="AM4" s="50">
        <f t="shared" si="12"/>
        <v>0.21321046318872997</v>
      </c>
      <c r="AN4" s="51">
        <f t="shared" si="13"/>
        <v>4.1164567858316419</v>
      </c>
      <c r="AP4" s="53">
        <f t="shared" si="14"/>
        <v>168222.62903498157</v>
      </c>
    </row>
    <row r="5" spans="1:42">
      <c r="A5" s="30">
        <v>2676784504</v>
      </c>
      <c r="B5" s="31" t="s">
        <v>40</v>
      </c>
      <c r="C5" s="32">
        <f>'Юнит 01-05.04'!C5</f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f>'Юнит 30-31.03'!K5+'Юнит 01-05.04'!K5</f>
        <v>1</v>
      </c>
      <c r="L5" s="36"/>
      <c r="M5" s="36"/>
      <c r="N5" s="37">
        <f t="shared" si="15"/>
        <v>0.14285714285714285</v>
      </c>
      <c r="O5" s="38">
        <f t="shared" si="16"/>
        <v>0.14285714285714285</v>
      </c>
      <c r="P5" s="32">
        <f>'Юнит 30-31.03'!P5+'Юнит 01-05.04'!P5</f>
        <v>1</v>
      </c>
      <c r="Q5" s="32">
        <f>'Юнит 30-31.03'!Q5+'Юнит 01-05.04'!Q5</f>
        <v>0</v>
      </c>
      <c r="R5" s="40">
        <f t="shared" si="1"/>
        <v>1</v>
      </c>
      <c r="S5" s="32">
        <f>'Юнит 30-31.03'!S5+'Юнит 01-05.04'!S5</f>
        <v>2650</v>
      </c>
      <c r="T5" s="32">
        <f>'Юнит 30-31.03'!T5+'Юнит 01-05.04'!T5</f>
        <v>0</v>
      </c>
      <c r="U5" s="40">
        <f t="shared" si="2"/>
        <v>2650</v>
      </c>
      <c r="V5" s="43">
        <f t="shared" si="3"/>
        <v>1.39158745995904E-2</v>
      </c>
      <c r="W5" s="44">
        <f t="shared" si="4"/>
        <v>123.09</v>
      </c>
      <c r="X5" s="32">
        <f>'Юнит 30-31.03'!X5+'Юнит 01-05.04'!X5</f>
        <v>1139.5</v>
      </c>
      <c r="Y5" s="45">
        <f t="shared" si="5"/>
        <v>0.43</v>
      </c>
      <c r="Z5" s="32">
        <f>'Юнит 30-31.03'!Z5+'Юнит 01-05.04'!Z5</f>
        <v>168.99</v>
      </c>
      <c r="AA5" s="32">
        <f>'Юнит 30-31.03'!AA5+'Юнит 01-05.04'!AA5</f>
        <v>0</v>
      </c>
      <c r="AB5" s="55"/>
      <c r="AC5" s="42"/>
      <c r="AD5" s="32">
        <f>'Юнит 30-31.03'!AD5+'Юнит 01-05.04'!AD5</f>
        <v>10.599224113354959</v>
      </c>
      <c r="AE5" s="47">
        <f t="shared" si="6"/>
        <v>1207.8207758866449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168.99</v>
      </c>
      <c r="AK5" s="49">
        <f t="shared" si="11"/>
        <v>0</v>
      </c>
      <c r="AL5" s="49">
        <f t="array" ref="AL5">_xlfn.IFS(R5=0,AE5,R5&lt;0,AE5/-R5,R5&gt;0,AE5/R5)</f>
        <v>1207.8207758866449</v>
      </c>
      <c r="AM5" s="50">
        <f t="shared" si="12"/>
        <v>0.45578142486288487</v>
      </c>
      <c r="AN5" s="51">
        <f t="shared" si="13"/>
        <v>9.8125012258237465</v>
      </c>
      <c r="AP5" s="53">
        <f t="shared" si="14"/>
        <v>429984.19621564558</v>
      </c>
    </row>
    <row r="6" spans="1:42">
      <c r="A6" s="30">
        <v>2676784514</v>
      </c>
      <c r="B6" s="31" t="s">
        <v>41</v>
      </c>
      <c r="C6" s="32">
        <f>'Юнит 01-05.04'!C6</f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si="16"/>
        <v>0.2857142857142857</v>
      </c>
      <c r="P6" s="32">
        <f>'Юнит 30-31.03'!P6+'Юнит 01-05.04'!P6</f>
        <v>2</v>
      </c>
      <c r="Q6" s="32">
        <f>'Юнит 30-31.03'!Q6+'Юнит 01-05.04'!Q6</f>
        <v>0</v>
      </c>
      <c r="R6" s="40">
        <f t="shared" si="1"/>
        <v>2</v>
      </c>
      <c r="S6" s="32">
        <f>'Юнит 30-31.03'!S6+'Юнит 01-05.04'!S6</f>
        <v>4360</v>
      </c>
      <c r="T6" s="32">
        <f>'Юнит 30-31.03'!T6+'Юнит 01-05.04'!T6</f>
        <v>0</v>
      </c>
      <c r="U6" s="40">
        <f t="shared" si="2"/>
        <v>4360</v>
      </c>
      <c r="V6" s="43">
        <f t="shared" si="3"/>
        <v>2.2895552171401566E-2</v>
      </c>
      <c r="W6" s="44">
        <f t="shared" si="4"/>
        <v>246.18</v>
      </c>
      <c r="X6" s="32">
        <f>'Юнит 30-31.03'!X6+'Юнит 01-05.04'!X6</f>
        <v>1874.8</v>
      </c>
      <c r="Y6" s="45">
        <f t="shared" si="5"/>
        <v>0.43</v>
      </c>
      <c r="Z6" s="32">
        <f>'Юнит 30-31.03'!Z6+'Юнит 01-05.04'!Z6</f>
        <v>547.15000000000009</v>
      </c>
      <c r="AA6" s="32">
        <f>'Юнит 30-31.03'!AA6+'Юнит 01-05.04'!AA6</f>
        <v>0</v>
      </c>
      <c r="AB6" s="55"/>
      <c r="AC6" s="42"/>
      <c r="AD6" s="32">
        <f>'Юнит 30-31.03'!AD6+'Юнит 01-05.04'!AD6</f>
        <v>17.468048298971389</v>
      </c>
      <c r="AE6" s="47">
        <f t="shared" si="6"/>
        <v>1674.4019517010281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273.57500000000005</v>
      </c>
      <c r="AK6" s="49">
        <f t="shared" si="11"/>
        <v>0</v>
      </c>
      <c r="AL6" s="49">
        <f t="array" ref="AL6">_xlfn.IFS(R6=0,AE6,R6&lt;0,AE6/-R6,R6&gt;0,AE6/R6)</f>
        <v>837.20097585051406</v>
      </c>
      <c r="AM6" s="50">
        <f t="shared" si="12"/>
        <v>0.3840371448855569</v>
      </c>
      <c r="AN6" s="51">
        <f t="shared" si="13"/>
        <v>6.8015352656634498</v>
      </c>
      <c r="AP6" s="53">
        <f t="shared" si="14"/>
        <v>531622.61966507637</v>
      </c>
    </row>
    <row r="7" spans="1:42">
      <c r="A7" s="30">
        <v>2676784181</v>
      </c>
      <c r="B7" s="31" t="s">
        <v>42</v>
      </c>
      <c r="C7" s="32">
        <f>'Юнит 01-05.04'!C7</f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f>'Юнит 30-31.03'!K7+'Юнит 01-05.04'!K7</f>
        <v>16</v>
      </c>
      <c r="L7" s="36"/>
      <c r="M7" s="36"/>
      <c r="N7" s="37">
        <f t="shared" si="15"/>
        <v>2.2857142857142856</v>
      </c>
      <c r="O7" s="38">
        <f t="shared" si="16"/>
        <v>1.5714285714285714</v>
      </c>
      <c r="P7" s="32">
        <f>'Юнит 30-31.03'!P7+'Юнит 01-05.04'!P7</f>
        <v>11</v>
      </c>
      <c r="Q7" s="32">
        <f>'Юнит 30-31.03'!Q7+'Юнит 01-05.04'!Q7</f>
        <v>0</v>
      </c>
      <c r="R7" s="40">
        <f t="shared" si="1"/>
        <v>11</v>
      </c>
      <c r="S7" s="32">
        <f>'Юнит 30-31.03'!S7+'Юнит 01-05.04'!S7</f>
        <v>26626</v>
      </c>
      <c r="T7" s="32">
        <f>'Юнит 30-31.03'!T7+'Юнит 01-05.04'!T7</f>
        <v>0</v>
      </c>
      <c r="U7" s="40">
        <f t="shared" si="2"/>
        <v>26626</v>
      </c>
      <c r="V7" s="43">
        <f t="shared" si="3"/>
        <v>0.13982040644856378</v>
      </c>
      <c r="W7" s="44">
        <f t="shared" si="4"/>
        <v>1289.6399999999999</v>
      </c>
      <c r="X7" s="32">
        <f>'Юнит 30-31.03'!X7+'Юнит 01-05.04'!X7</f>
        <v>11449.179999999998</v>
      </c>
      <c r="Y7" s="45">
        <f t="shared" si="5"/>
        <v>0.42999999999999994</v>
      </c>
      <c r="Z7" s="32">
        <f>'Юнит 30-31.03'!Z7+'Юнит 01-05.04'!Z7</f>
        <v>1506.79</v>
      </c>
      <c r="AA7" s="32">
        <f>'Юнит 30-31.03'!AA7+'Юнит 01-05.04'!AA7</f>
        <v>4351.2689959999998</v>
      </c>
      <c r="AB7" s="55"/>
      <c r="AC7" s="42"/>
      <c r="AD7" s="32">
        <f>'Юнит 30-31.03'!AD7+'Юнит 01-05.04'!AD7</f>
        <v>106.59093158565624</v>
      </c>
      <c r="AE7" s="47">
        <f t="shared" si="6"/>
        <v>7922.5300724143472</v>
      </c>
      <c r="AF7" s="46"/>
      <c r="AG7" s="48">
        <f t="shared" si="7"/>
        <v>2420.5454545454545</v>
      </c>
      <c r="AH7" s="49">
        <f t="shared" si="8"/>
        <v>117.24</v>
      </c>
      <c r="AI7" s="49">
        <f t="shared" si="9"/>
        <v>1040.8345454545454</v>
      </c>
      <c r="AJ7" s="49">
        <f t="shared" si="10"/>
        <v>136.98090909090908</v>
      </c>
      <c r="AK7" s="49">
        <f t="shared" si="11"/>
        <v>395.56990872727272</v>
      </c>
      <c r="AL7" s="49">
        <f t="array" ref="AL7">_xlfn.IFS(R7=0,AE7,R7&lt;0,AE7/-R7,R7&gt;0,AE7/R7)</f>
        <v>720.23000658312242</v>
      </c>
      <c r="AM7" s="50">
        <f t="shared" si="12"/>
        <v>0.29754863939060866</v>
      </c>
      <c r="AN7" s="51">
        <f t="shared" si="13"/>
        <v>6.1432105645097446</v>
      </c>
      <c r="AP7" s="53">
        <f t="shared" si="14"/>
        <v>413412.02377871226</v>
      </c>
    </row>
    <row r="8" spans="1:42">
      <c r="A8" s="30">
        <v>2676783005</v>
      </c>
      <c r="B8" s="31" t="s">
        <v>43</v>
      </c>
      <c r="C8" s="32">
        <f>'Юнит 01-05.04'!C8</f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f>'Юнит 30-31.03'!K8+'Юнит 01-05.04'!K8</f>
        <v>30</v>
      </c>
      <c r="L8" s="36"/>
      <c r="M8" s="36"/>
      <c r="N8" s="37">
        <f t="shared" si="15"/>
        <v>4.2857142857142856</v>
      </c>
      <c r="O8" s="38">
        <f t="shared" si="16"/>
        <v>2</v>
      </c>
      <c r="P8" s="32">
        <f>'Юнит 30-31.03'!P8+'Юнит 01-05.04'!P8</f>
        <v>14</v>
      </c>
      <c r="Q8" s="32">
        <f>'Юнит 30-31.03'!Q8+'Юнит 01-05.04'!Q8</f>
        <v>0</v>
      </c>
      <c r="R8" s="40">
        <f>P8-Q8</f>
        <v>14</v>
      </c>
      <c r="S8" s="32">
        <f>'Юнит 30-31.03'!S8+'Юнит 01-05.04'!S8</f>
        <v>37789</v>
      </c>
      <c r="T8" s="32">
        <f>'Юнит 30-31.03'!T8+'Юнит 01-05.04'!T8</f>
        <v>0</v>
      </c>
      <c r="U8" s="40">
        <f>S8+T8</f>
        <v>37789</v>
      </c>
      <c r="V8" s="43">
        <f t="shared" si="3"/>
        <v>0.19844037179015911</v>
      </c>
      <c r="W8" s="44">
        <f>R8*H8</f>
        <v>2378.46</v>
      </c>
      <c r="X8" s="32">
        <f>'Юнит 30-31.03'!X8+'Юнит 01-05.04'!X8</f>
        <v>16249.27</v>
      </c>
      <c r="Y8" s="45">
        <f t="shared" si="5"/>
        <v>0.43</v>
      </c>
      <c r="Z8" s="32">
        <f>'Юнит 30-31.03'!Z8+'Юнит 01-05.04'!Z8</f>
        <v>2533.0799999999995</v>
      </c>
      <c r="AA8" s="32">
        <f>'Юнит 30-31.03'!AA8+'Юнит 01-05.04'!AA8</f>
        <v>3246.0395129999997</v>
      </c>
      <c r="AB8" s="55"/>
      <c r="AC8" s="42"/>
      <c r="AD8" s="32">
        <f>'Юнит 30-31.03'!AD8+'Юнит 01-05.04'!AD8</f>
        <v>151.32033344655235</v>
      </c>
      <c r="AE8" s="47">
        <f>U8-W8-X8-Z8-AA8-AB8-AC8-AD8</f>
        <v>13230.83015355345</v>
      </c>
      <c r="AF8" s="46"/>
      <c r="AG8" s="48">
        <f>IF(R8=0,0,U8/R8)</f>
        <v>2699.2142857142858</v>
      </c>
      <c r="AH8" s="49">
        <f>H8</f>
        <v>169.89</v>
      </c>
      <c r="AI8" s="49">
        <f>IF(R8=0,0,X8/R8)</f>
        <v>1160.662142857143</v>
      </c>
      <c r="AJ8" s="49">
        <f>IF(P8=0,Z8/1,Z8/P8)</f>
        <v>180.93428571428566</v>
      </c>
      <c r="AK8" s="49">
        <f>IF(P8=0,0,AA8/P8)</f>
        <v>231.85996521428569</v>
      </c>
      <c r="AL8" s="49">
        <f t="array" ref="AL8">_xlfn.IFS(R8=0,AE8,R8&lt;0,AE8/-R8,R8&gt;0,AE8/R8)</f>
        <v>945.05929668238934</v>
      </c>
      <c r="AM8" s="50">
        <f>IF(AG8=0,0,AL8/AG8)</f>
        <v>0.35012384962696685</v>
      </c>
      <c r="AN8" s="51">
        <f>IF(AH8=0,0,AL8/AH8)</f>
        <v>5.5627717739854576</v>
      </c>
      <c r="AP8" s="53">
        <f>AL8*C8</f>
        <v>172945.85129287725</v>
      </c>
    </row>
    <row r="9" spans="1:42">
      <c r="A9" s="30">
        <v>3405092860</v>
      </c>
      <c r="B9" s="31" t="s">
        <v>55</v>
      </c>
      <c r="C9" s="32">
        <f>'Юнит 01-05.04'!C9</f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f>'Юнит 30-31.03'!K9+'Юнит 01-05.04'!K9</f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2">
        <f>'Юнит 30-31.03'!P9+'Юнит 01-05.04'!P9</f>
        <v>1</v>
      </c>
      <c r="Q9" s="32">
        <f>'Юнит 30-31.03'!Q9+'Юнит 01-05.04'!Q9</f>
        <v>0</v>
      </c>
      <c r="R9" s="40">
        <f t="shared" ref="R9:R16" si="17">P9-Q9</f>
        <v>1</v>
      </c>
      <c r="S9" s="32">
        <f>'Юнит 30-31.03'!S9+'Юнит 01-05.04'!S9</f>
        <v>2420</v>
      </c>
      <c r="T9" s="32">
        <f>'Юнит 30-31.03'!T9+'Юнит 01-05.04'!T9</f>
        <v>0</v>
      </c>
      <c r="U9" s="40">
        <f t="shared" ref="U9:U16" si="18">S9+T9</f>
        <v>2420</v>
      </c>
      <c r="V9" s="43">
        <f t="shared" si="3"/>
        <v>1.270808170981463E-2</v>
      </c>
      <c r="W9" s="44">
        <f t="shared" ref="W9:W16" si="19">R9*H9</f>
        <v>123</v>
      </c>
      <c r="X9" s="32">
        <f>'Юнит 30-31.03'!X9+'Юнит 01-05.04'!X9</f>
        <v>1040.5999999999999</v>
      </c>
      <c r="Y9" s="45">
        <f t="shared" si="5"/>
        <v>0.42999999999999994</v>
      </c>
      <c r="Z9" s="32">
        <f>'Юнит 30-31.03'!Z9+'Юнит 01-05.04'!Z9</f>
        <v>227.76</v>
      </c>
      <c r="AA9" s="32">
        <f>'Юнит 30-31.03'!AA9+'Юнит 01-05.04'!AA9</f>
        <v>0</v>
      </c>
      <c r="AB9" s="55"/>
      <c r="AC9" s="42"/>
      <c r="AD9" s="32">
        <f>'Юнит 30-31.03'!AD9+'Юнит 01-05.04'!AD9</f>
        <v>9.7118447306366757</v>
      </c>
      <c r="AE9" s="47">
        <f t="shared" ref="AE9:AE16" si="20">U9-W9-X9-Z9-AA9-AB9-AC9-AD9</f>
        <v>1018.9281552693634</v>
      </c>
      <c r="AF9" s="46"/>
      <c r="AG9" s="48">
        <f t="shared" ref="AG9:AG16" si="21">IF(R9=0,0,U9/R9)</f>
        <v>2420</v>
      </c>
      <c r="AH9" s="49">
        <f t="shared" ref="AH9:AH16" si="22">H9</f>
        <v>123</v>
      </c>
      <c r="AI9" s="49">
        <f t="shared" ref="AI9:AI16" si="23">IF(R9=0,0,X9/R9)</f>
        <v>1040.5999999999999</v>
      </c>
      <c r="AJ9" s="49">
        <f t="shared" ref="AJ9:AJ16" si="24">IF(P9=0,Z9/1,Z9/P9)</f>
        <v>227.76</v>
      </c>
      <c r="AK9" s="49">
        <f t="shared" ref="AK9:AK16" si="25">IF(P9=0,0,AA9/P9)</f>
        <v>0</v>
      </c>
      <c r="AL9" s="49">
        <f t="array" ref="AL9">_xlfn.IFS(R9=0,AE9,R9&lt;0,AE9/-R9,R9&gt;0,AE9/R9)</f>
        <v>1018.9281552693634</v>
      </c>
      <c r="AM9" s="50">
        <f t="shared" ref="AM9:AM16" si="26">IF(AG9=0,0,AL9/AG9)</f>
        <v>0.42104469226006752</v>
      </c>
      <c r="AN9" s="51">
        <f t="shared" ref="AN9:AN16" si="27">IF(AH9=0,0,AL9/AH9)</f>
        <v>8.2839687420273442</v>
      </c>
      <c r="AP9" s="53">
        <f t="shared" ref="AP9:AP16" si="28">AL9*C9</f>
        <v>374965.56113912573</v>
      </c>
    </row>
    <row r="10" spans="1:42">
      <c r="A10" s="30">
        <v>3405092836</v>
      </c>
      <c r="B10" s="31" t="s">
        <v>56</v>
      </c>
      <c r="C10" s="32">
        <f>'Юнит 01-05.04'!C10</f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>
        <f>'Юнит 30-31.03'!K10+'Юнит 01-05.04'!K10</f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2">
        <f>'Юнит 30-31.03'!P10+'Юнит 01-05.04'!P10</f>
        <v>2</v>
      </c>
      <c r="Q10" s="32">
        <f>'Юнит 30-31.03'!Q10+'Юнит 01-05.04'!Q10</f>
        <v>0</v>
      </c>
      <c r="R10" s="40">
        <f t="shared" si="17"/>
        <v>2</v>
      </c>
      <c r="S10" s="32">
        <f>'Юнит 30-31.03'!S10+'Юнит 01-05.04'!S10</f>
        <v>4840</v>
      </c>
      <c r="T10" s="32">
        <f>'Юнит 30-31.03'!T10+'Юнит 01-05.04'!T10</f>
        <v>0</v>
      </c>
      <c r="U10" s="40">
        <f t="shared" si="18"/>
        <v>4840</v>
      </c>
      <c r="V10" s="43">
        <f t="shared" si="3"/>
        <v>2.541616341962926E-2</v>
      </c>
      <c r="W10" s="44">
        <f t="shared" si="19"/>
        <v>246</v>
      </c>
      <c r="X10" s="32">
        <f>'Юнит 30-31.03'!X10+'Юнит 01-05.04'!X10</f>
        <v>2081.1999999999998</v>
      </c>
      <c r="Y10" s="45">
        <f t="shared" si="5"/>
        <v>0.42999999999999994</v>
      </c>
      <c r="Z10" s="32">
        <f>'Юнит 30-31.03'!Z10+'Юнит 01-05.04'!Z10</f>
        <v>183.28</v>
      </c>
      <c r="AA10" s="32">
        <f>'Юнит 30-31.03'!AA10+'Юнит 01-05.04'!AA10</f>
        <v>322</v>
      </c>
      <c r="AB10" s="55"/>
      <c r="AC10" s="42"/>
      <c r="AD10" s="32">
        <f>'Юнит 30-31.03'!AD10+'Юнит 01-05.04'!AD10</f>
        <v>19.391136185096677</v>
      </c>
      <c r="AE10" s="47">
        <f t="shared" si="20"/>
        <v>1988.1288638149033</v>
      </c>
      <c r="AF10" s="46"/>
      <c r="AG10" s="48">
        <f t="shared" si="21"/>
        <v>2420</v>
      </c>
      <c r="AH10" s="49">
        <f t="shared" si="22"/>
        <v>123</v>
      </c>
      <c r="AI10" s="49">
        <f t="shared" si="23"/>
        <v>1040.5999999999999</v>
      </c>
      <c r="AJ10" s="49">
        <f t="shared" si="24"/>
        <v>91.64</v>
      </c>
      <c r="AK10" s="49">
        <f t="shared" si="25"/>
        <v>161</v>
      </c>
      <c r="AL10" s="49">
        <f t="array" ref="AL10">_xlfn.IFS(R10=0,AE10,R10&lt;0,AE10/-R10,R10&gt;0,AE10/R10)</f>
        <v>994.06443190745165</v>
      </c>
      <c r="AM10" s="50">
        <f t="shared" si="26"/>
        <v>0.41077042640803785</v>
      </c>
      <c r="AN10" s="51">
        <f t="shared" si="27"/>
        <v>8.0818246496540791</v>
      </c>
      <c r="AP10" s="53">
        <f t="shared" si="28"/>
        <v>354881.00219096022</v>
      </c>
    </row>
    <row r="11" spans="1:42">
      <c r="A11" s="30">
        <v>3064346962</v>
      </c>
      <c r="B11" s="31" t="s">
        <v>52</v>
      </c>
      <c r="C11" s="32">
        <f>'Юнит 01-05.04'!C11</f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f>'Юнит 30-31.03'!K11+'Юнит 01-05.04'!K11</f>
        <v>18</v>
      </c>
      <c r="L11" s="36"/>
      <c r="M11" s="36"/>
      <c r="N11" s="37">
        <f t="shared" si="15"/>
        <v>2.5714285714285716</v>
      </c>
      <c r="O11" s="38">
        <f t="shared" si="16"/>
        <v>1.8571428571428572</v>
      </c>
      <c r="P11" s="32">
        <f>'Юнит 30-31.03'!P11+'Юнит 01-05.04'!P11</f>
        <v>13</v>
      </c>
      <c r="Q11" s="32">
        <f>'Юнит 30-31.03'!Q11+'Юнит 01-05.04'!Q11</f>
        <v>0</v>
      </c>
      <c r="R11" s="40">
        <f t="shared" si="17"/>
        <v>13</v>
      </c>
      <c r="S11" s="32">
        <f>'Юнит 30-31.03'!S11+'Юнит 01-05.04'!S11</f>
        <v>30777.999999999996</v>
      </c>
      <c r="T11" s="32">
        <f>'Юнит 30-31.03'!T11+'Юнит 01-05.04'!T11</f>
        <v>0</v>
      </c>
      <c r="U11" s="40">
        <f t="shared" si="18"/>
        <v>30777.999999999996</v>
      </c>
      <c r="V11" s="43">
        <f t="shared" si="3"/>
        <v>0.16162369374573332</v>
      </c>
      <c r="W11" s="44">
        <f t="shared" si="19"/>
        <v>1599</v>
      </c>
      <c r="X11" s="32">
        <f>'Юнит 30-31.03'!X11+'Юнит 01-05.04'!X11</f>
        <v>13234.54</v>
      </c>
      <c r="Y11" s="45">
        <f t="shared" si="5"/>
        <v>0.4300000000000001</v>
      </c>
      <c r="Z11" s="32">
        <f>'Юнит 30-31.03'!Z11+'Юнит 01-05.04'!Z11</f>
        <v>1902.3300000000002</v>
      </c>
      <c r="AA11" s="32">
        <f>'Юнит 30-31.03'!AA11+'Юнит 01-05.04'!AA11</f>
        <v>6494.7458850000003</v>
      </c>
      <c r="AB11" s="55"/>
      <c r="AC11" s="42"/>
      <c r="AD11" s="32">
        <f>'Юнит 30-31.03'!AD11+'Юнит 01-05.04'!AD11</f>
        <v>123.21937327721093</v>
      </c>
      <c r="AE11" s="47">
        <f t="shared" si="20"/>
        <v>7424.1647417227841</v>
      </c>
      <c r="AF11" s="46"/>
      <c r="AG11" s="48">
        <f t="shared" si="21"/>
        <v>2367.5384615384614</v>
      </c>
      <c r="AH11" s="49">
        <f t="shared" si="22"/>
        <v>123</v>
      </c>
      <c r="AI11" s="49">
        <f t="shared" si="23"/>
        <v>1018.0415384615385</v>
      </c>
      <c r="AJ11" s="49">
        <f t="shared" si="24"/>
        <v>146.33307692307693</v>
      </c>
      <c r="AK11" s="49">
        <f t="shared" si="25"/>
        <v>499.59583730769231</v>
      </c>
      <c r="AL11" s="49">
        <f t="array" ref="AL11">_xlfn.IFS(R11=0,AE11,R11&lt;0,AE11/-R11,R11&gt;0,AE11/R11)</f>
        <v>571.08959551713724</v>
      </c>
      <c r="AM11" s="50">
        <f t="shared" si="26"/>
        <v>0.24121660737288922</v>
      </c>
      <c r="AN11" s="51">
        <f t="shared" si="27"/>
        <v>4.6430048416027416</v>
      </c>
      <c r="AP11" s="53">
        <f t="shared" si="28"/>
        <v>348364.6532654537</v>
      </c>
    </row>
    <row r="12" spans="1:42">
      <c r="A12" s="30">
        <v>3405092873</v>
      </c>
      <c r="B12" s="171" t="s">
        <v>57</v>
      </c>
      <c r="C12" s="32">
        <f>'Юнит 01-05.04'!C12</f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f>'Юнит 30-31.03'!K12+'Юнит 01-05.04'!K12</f>
        <v>13</v>
      </c>
      <c r="L12" s="36"/>
      <c r="M12" s="36"/>
      <c r="N12" s="37">
        <f t="shared" si="15"/>
        <v>1.8571428571428572</v>
      </c>
      <c r="O12" s="38">
        <f t="shared" si="16"/>
        <v>0.5714285714285714</v>
      </c>
      <c r="P12" s="32">
        <f>'Юнит 30-31.03'!P12+'Юнит 01-05.04'!P12</f>
        <v>4</v>
      </c>
      <c r="Q12" s="32">
        <f>'Юнит 30-31.03'!Q12+'Юнит 01-05.04'!Q12</f>
        <v>0</v>
      </c>
      <c r="R12" s="40">
        <f t="shared" si="17"/>
        <v>4</v>
      </c>
      <c r="S12" s="32">
        <f>'Юнит 30-31.03'!S12+'Юнит 01-05.04'!S12</f>
        <v>9572</v>
      </c>
      <c r="T12" s="32">
        <f>'Юнит 30-31.03'!T12+'Юнит 01-05.04'!T12</f>
        <v>0</v>
      </c>
      <c r="U12" s="40">
        <f t="shared" si="18"/>
        <v>9572</v>
      </c>
      <c r="V12" s="43">
        <f t="shared" si="3"/>
        <v>5.0265189308407288E-2</v>
      </c>
      <c r="W12" s="44">
        <f t="shared" si="19"/>
        <v>468</v>
      </c>
      <c r="X12" s="32">
        <f>'Юнит 30-31.03'!X12+'Юнит 01-05.04'!X12</f>
        <v>4115.96</v>
      </c>
      <c r="Y12" s="45">
        <f t="shared" si="5"/>
        <v>0.43</v>
      </c>
      <c r="Z12" s="32">
        <f>'Юнит 30-31.03'!Z12+'Юнит 01-05.04'!Z12</f>
        <v>1006.86</v>
      </c>
      <c r="AA12" s="32">
        <f>'Юнит 30-31.03'!AA12+'Юнит 01-05.04'!AA12</f>
        <v>4057.5081639999999</v>
      </c>
      <c r="AB12" s="55"/>
      <c r="AC12" s="42"/>
      <c r="AD12" s="32">
        <f>'Юнит 30-31.03'!AD12+'Юнит 01-05.04'!AD12</f>
        <v>38.317387517347896</v>
      </c>
      <c r="AE12" s="47">
        <f t="shared" si="20"/>
        <v>-114.64555151734791</v>
      </c>
      <c r="AF12" s="46"/>
      <c r="AG12" s="48">
        <f t="shared" si="21"/>
        <v>2393</v>
      </c>
      <c r="AH12" s="49">
        <f t="shared" si="22"/>
        <v>117</v>
      </c>
      <c r="AI12" s="49">
        <f t="shared" si="23"/>
        <v>1028.99</v>
      </c>
      <c r="AJ12" s="49">
        <f t="shared" si="24"/>
        <v>251.715</v>
      </c>
      <c r="AK12" s="49">
        <f t="shared" si="25"/>
        <v>1014.377041</v>
      </c>
      <c r="AL12" s="49">
        <f t="array" ref="AL12">_xlfn.IFS(R12=0,AE12,R12&lt;0,AE12/-R12,R12&gt;0,AE12/R12)</f>
        <v>-28.661387879336978</v>
      </c>
      <c r="AM12" s="50">
        <f t="shared" si="26"/>
        <v>-1.1977178386684904E-2</v>
      </c>
      <c r="AN12" s="51">
        <f t="shared" si="27"/>
        <v>-0.24496912717382033</v>
      </c>
      <c r="AP12" s="53">
        <f t="shared" si="28"/>
        <v>-8770.3846910771153</v>
      </c>
    </row>
    <row r="13" spans="1:42">
      <c r="A13" s="30">
        <v>3405092993</v>
      </c>
      <c r="B13" s="31" t="s">
        <v>58</v>
      </c>
      <c r="C13" s="32">
        <f>'Юнит 01-05.04'!C13</f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f>'Юнит 30-31.03'!K13+'Юнит 01-05.04'!K13</f>
        <v>25</v>
      </c>
      <c r="L13" s="36"/>
      <c r="M13" s="36"/>
      <c r="N13" s="37">
        <f t="shared" si="15"/>
        <v>3.5714285714285716</v>
      </c>
      <c r="O13" s="38">
        <f t="shared" si="16"/>
        <v>1.4285714285714286</v>
      </c>
      <c r="P13" s="32">
        <f>'Юнит 30-31.03'!P13+'Юнит 01-05.04'!P13</f>
        <v>10</v>
      </c>
      <c r="Q13" s="32">
        <f>'Юнит 30-31.03'!Q13+'Юнит 01-05.04'!Q13</f>
        <v>0</v>
      </c>
      <c r="R13" s="40">
        <f t="shared" si="17"/>
        <v>10</v>
      </c>
      <c r="S13" s="32">
        <f>'Юнит 30-31.03'!S13+'Юнит 01-05.04'!S13</f>
        <v>24430</v>
      </c>
      <c r="T13" s="32">
        <f>'Юнит 30-31.03'!T13+'Юнит 01-05.04'!T13</f>
        <v>0</v>
      </c>
      <c r="U13" s="40">
        <f t="shared" si="18"/>
        <v>24430</v>
      </c>
      <c r="V13" s="43">
        <f t="shared" si="3"/>
        <v>0.12828860998792208</v>
      </c>
      <c r="W13" s="44">
        <f t="shared" si="19"/>
        <v>1230</v>
      </c>
      <c r="X13" s="32">
        <f>'Юнит 30-31.03'!X13+'Юнит 01-05.04'!X13</f>
        <v>10504.9</v>
      </c>
      <c r="Y13" s="45">
        <f t="shared" si="5"/>
        <v>0.43</v>
      </c>
      <c r="Z13" s="32">
        <f>'Юнит 30-31.03'!Z13+'Юнит 01-05.04'!Z13</f>
        <v>1424.2600000000002</v>
      </c>
      <c r="AA13" s="32">
        <f>'Юнит 30-31.03'!AA13+'Юнит 01-05.04'!AA13</f>
        <v>4530.7875309999999</v>
      </c>
      <c r="AB13" s="55"/>
      <c r="AC13" s="42"/>
      <c r="AD13" s="32">
        <f>'Юнит 30-31.03'!AD13+'Юнит 01-05.04'!AD13</f>
        <v>97.811435203949031</v>
      </c>
      <c r="AE13" s="47">
        <f t="shared" si="20"/>
        <v>6642.2410337960509</v>
      </c>
      <c r="AF13" s="46"/>
      <c r="AG13" s="48">
        <f t="shared" si="21"/>
        <v>2443</v>
      </c>
      <c r="AH13" s="49">
        <f t="shared" si="22"/>
        <v>123</v>
      </c>
      <c r="AI13" s="49">
        <f t="shared" si="23"/>
        <v>1050.49</v>
      </c>
      <c r="AJ13" s="49">
        <f t="shared" si="24"/>
        <v>142.42600000000002</v>
      </c>
      <c r="AK13" s="49">
        <f t="shared" si="25"/>
        <v>453.07875309999997</v>
      </c>
      <c r="AL13" s="49">
        <f t="array" ref="AL13">_xlfn.IFS(R13=0,AE13,R13&lt;0,AE13/-R13,R13&gt;0,AE13/R13)</f>
        <v>664.22410337960514</v>
      </c>
      <c r="AM13" s="50">
        <f t="shared" si="26"/>
        <v>0.27188870379844665</v>
      </c>
      <c r="AN13" s="51">
        <f t="shared" si="27"/>
        <v>5.4001959624358138</v>
      </c>
      <c r="AP13" s="53">
        <f t="shared" si="28"/>
        <v>203916.79973753876</v>
      </c>
    </row>
    <row r="14" spans="1:42">
      <c r="A14" s="30">
        <v>3405092868</v>
      </c>
      <c r="B14" s="31" t="s">
        <v>59</v>
      </c>
      <c r="C14" s="32">
        <f>'Юнит 01-05.04'!C14</f>
        <v>332</v>
      </c>
      <c r="H14" s="35">
        <v>123</v>
      </c>
      <c r="I14" s="54">
        <f t="shared" si="0"/>
        <v>40836</v>
      </c>
      <c r="K14" s="32">
        <f>'Юнит 30-31.03'!K14+'Юнит 01-05.04'!K14</f>
        <v>1</v>
      </c>
      <c r="N14" s="37">
        <f t="shared" si="15"/>
        <v>0.14285714285714285</v>
      </c>
      <c r="O14" s="38">
        <f t="shared" si="16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7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32">
        <f>'Юнит 30-31.03'!X14+'Юнит 01-05.04'!X14</f>
        <v>0</v>
      </c>
      <c r="Y14" s="45">
        <f t="shared" si="5"/>
        <v>0</v>
      </c>
      <c r="Z14" s="32">
        <f>'Юнит 30-31.03'!Z14+'Юнит 01-05.04'!Z14</f>
        <v>113.88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20"/>
        <v>-113.88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113.88</v>
      </c>
      <c r="AK14" s="49">
        <f t="shared" si="25"/>
        <v>0</v>
      </c>
      <c r="AL14" s="49">
        <f t="array" ref="AL14">_xlfn.IFS(R14=0,AE14,R14&lt;0,AE14/-R14,R14&gt;0,AE14/R14)</f>
        <v>-113.88</v>
      </c>
      <c r="AM14" s="50">
        <f t="shared" si="26"/>
        <v>0</v>
      </c>
      <c r="AN14" s="51">
        <f t="shared" si="27"/>
        <v>-0.9258536585365853</v>
      </c>
      <c r="AP14" s="53">
        <f t="shared" si="28"/>
        <v>-37808.159999999996</v>
      </c>
    </row>
    <row r="15" spans="1:42">
      <c r="A15" s="30">
        <v>3064346642</v>
      </c>
      <c r="B15" s="31" t="s">
        <v>53</v>
      </c>
      <c r="C15" s="32">
        <f>'Юнит 01-05.04'!C15</f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f>'Юнит 30-31.03'!K15+'Юнит 01-05.04'!K15</f>
        <v>2</v>
      </c>
      <c r="L15" s="36"/>
      <c r="M15" s="36"/>
      <c r="N15" s="37">
        <f t="shared" si="15"/>
        <v>0.2857142857142857</v>
      </c>
      <c r="O15" s="38">
        <f t="shared" si="16"/>
        <v>0.2857142857142857</v>
      </c>
      <c r="P15" s="32">
        <f>'Юнит 30-31.03'!P15+'Юнит 01-05.04'!P15</f>
        <v>2</v>
      </c>
      <c r="Q15" s="32">
        <f>'Юнит 30-31.03'!Q15+'Юнит 01-05.04'!Q15</f>
        <v>0</v>
      </c>
      <c r="R15" s="40">
        <f t="shared" si="17"/>
        <v>2</v>
      </c>
      <c r="S15" s="32">
        <f>'Юнит 30-31.03'!S15+'Юнит 01-05.04'!S15</f>
        <v>4950</v>
      </c>
      <c r="T15" s="32">
        <f>'Юнит 30-31.03'!T15+'Юнит 01-05.04'!T15</f>
        <v>0</v>
      </c>
      <c r="U15" s="40">
        <f t="shared" si="18"/>
        <v>4950</v>
      </c>
      <c r="V15" s="43">
        <f>U15/$U$24</f>
        <v>2.5993803497348106E-2</v>
      </c>
      <c r="W15" s="44">
        <f t="shared" si="19"/>
        <v>246</v>
      </c>
      <c r="X15" s="32">
        <f>'Юнит 30-31.03'!X15+'Юнит 01-05.04'!X15</f>
        <v>2128.5</v>
      </c>
      <c r="Y15" s="45">
        <f t="shared" si="5"/>
        <v>0.43</v>
      </c>
      <c r="Z15" s="32">
        <f>'Юнит 30-31.03'!Z15+'Юнит 01-05.04'!Z15</f>
        <v>215.06</v>
      </c>
      <c r="AA15" s="32">
        <f>'Юнит 30-31.03'!AA15+'Юнит 01-05.04'!AA15</f>
        <v>247</v>
      </c>
      <c r="AB15" s="55"/>
      <c r="AC15" s="42"/>
      <c r="AD15" s="32">
        <f>'Юнит 30-31.03'!AD15+'Юнит 01-05.04'!AD15</f>
        <v>19.798550702304546</v>
      </c>
      <c r="AE15" s="47">
        <f t="shared" si="20"/>
        <v>2093.6414492976955</v>
      </c>
      <c r="AF15" s="46"/>
      <c r="AG15" s="48">
        <f t="shared" si="21"/>
        <v>2475</v>
      </c>
      <c r="AH15" s="49">
        <f t="shared" si="22"/>
        <v>123</v>
      </c>
      <c r="AI15" s="49">
        <f t="shared" si="23"/>
        <v>1064.25</v>
      </c>
      <c r="AJ15" s="49">
        <f t="shared" si="24"/>
        <v>107.53</v>
      </c>
      <c r="AK15" s="49">
        <f t="shared" si="25"/>
        <v>123.5</v>
      </c>
      <c r="AL15" s="49">
        <f t="array" ref="AL15">_xlfn.IFS(R15=0,AE15,R15&lt;0,AE15/-R15,R15&gt;0,AE15/R15)</f>
        <v>1046.8207246488478</v>
      </c>
      <c r="AM15" s="50">
        <f t="shared" si="26"/>
        <v>0.42295786854498901</v>
      </c>
      <c r="AN15" s="51">
        <f t="shared" si="27"/>
        <v>8.5107375987711205</v>
      </c>
      <c r="AP15" s="53">
        <f t="shared" si="28"/>
        <v>555861.80478853814</v>
      </c>
    </row>
    <row r="16" spans="1:42">
      <c r="A16" s="30">
        <v>3405092287</v>
      </c>
      <c r="B16" s="31" t="s">
        <v>60</v>
      </c>
      <c r="C16" s="32">
        <f>'Юнит 01-05.04'!C16</f>
        <v>313</v>
      </c>
      <c r="H16" s="35">
        <v>117</v>
      </c>
      <c r="I16" s="54">
        <f t="shared" si="0"/>
        <v>36621</v>
      </c>
      <c r="K16" s="32">
        <f>'Юнит 30-31.03'!K16+'Юнит 01-05.04'!K16</f>
        <v>15</v>
      </c>
      <c r="N16" s="37">
        <f t="shared" si="15"/>
        <v>2.1428571428571428</v>
      </c>
      <c r="O16" s="38">
        <f t="shared" si="16"/>
        <v>0.7142857142857143</v>
      </c>
      <c r="P16" s="32">
        <f>'Юнит 30-31.03'!P16+'Юнит 01-05.04'!P16</f>
        <v>5</v>
      </c>
      <c r="Q16" s="32">
        <f>'Юнит 30-31.03'!Q16+'Юнит 01-05.04'!Q16</f>
        <v>0</v>
      </c>
      <c r="R16" s="40">
        <f t="shared" si="17"/>
        <v>5</v>
      </c>
      <c r="S16" s="32">
        <f>'Юнит 30-31.03'!S16+'Юнит 01-05.04'!S16</f>
        <v>12950</v>
      </c>
      <c r="T16" s="32">
        <f>'Юнит 30-31.03'!T16+'Юнит 01-05.04'!T16</f>
        <v>0</v>
      </c>
      <c r="U16" s="40">
        <f t="shared" si="18"/>
        <v>12950</v>
      </c>
      <c r="V16" s="43">
        <f>U16/$U$24</f>
        <v>6.8003990967809694E-2</v>
      </c>
      <c r="W16" s="44">
        <f t="shared" si="19"/>
        <v>585</v>
      </c>
      <c r="X16" s="32">
        <f>'Юнит 30-31.03'!X16+'Юнит 01-05.04'!X16</f>
        <v>5568.5</v>
      </c>
      <c r="Y16" s="45">
        <f t="shared" si="5"/>
        <v>0.43</v>
      </c>
      <c r="Z16" s="32">
        <f>'Юнит 30-31.03'!Z16+'Юнит 01-05.04'!Z16</f>
        <v>993.31000000000017</v>
      </c>
      <c r="AA16" s="32">
        <f>'Юнит 30-31.03'!AA16+'Юнит 01-05.04'!AA16</f>
        <v>5396.5089100000005</v>
      </c>
      <c r="AB16" s="55"/>
      <c r="AC16" s="42"/>
      <c r="AD16" s="32">
        <f>'Юнит 30-31.03'!AD16+'Юнит 01-05.04'!AD16</f>
        <v>51.830510408887406</v>
      </c>
      <c r="AE16" s="47">
        <f t="shared" si="20"/>
        <v>354.85057959111174</v>
      </c>
      <c r="AF16" s="46"/>
      <c r="AG16" s="48">
        <f t="shared" si="21"/>
        <v>2590</v>
      </c>
      <c r="AH16" s="49">
        <f t="shared" si="22"/>
        <v>117</v>
      </c>
      <c r="AI16" s="49">
        <f t="shared" si="23"/>
        <v>1113.7</v>
      </c>
      <c r="AJ16" s="49">
        <f t="shared" si="24"/>
        <v>198.66200000000003</v>
      </c>
      <c r="AK16" s="49">
        <f t="shared" si="25"/>
        <v>1079.301782</v>
      </c>
      <c r="AL16" s="49">
        <f t="array" ref="AL16">_xlfn.IFS(R16=0,AE16,R16&lt;0,AE16/-R16,R16&gt;0,AE16/R16)</f>
        <v>70.970115918222348</v>
      </c>
      <c r="AM16" s="50">
        <f t="shared" si="26"/>
        <v>2.7401589157614807E-2</v>
      </c>
      <c r="AN16" s="51">
        <f t="shared" si="27"/>
        <v>0.60658218733523372</v>
      </c>
      <c r="AP16" s="53">
        <f t="shared" si="28"/>
        <v>22213.646282403595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2446.5040168165165</v>
      </c>
      <c r="AH17" s="58">
        <f t="shared" si="29"/>
        <v>127.26</v>
      </c>
      <c r="AI17" s="58">
        <f t="shared" si="29"/>
        <v>1051.9967272311021</v>
      </c>
      <c r="AJ17" s="58">
        <f t="shared" si="29"/>
        <v>171.33579867995255</v>
      </c>
      <c r="AK17" s="58">
        <f t="shared" si="29"/>
        <v>470.35200503880566</v>
      </c>
      <c r="AL17" s="58">
        <f t="shared" si="29"/>
        <v>657.31820939963188</v>
      </c>
      <c r="AM17" s="59">
        <f t="shared" si="29"/>
        <v>0.29387088326763355</v>
      </c>
      <c r="AN17" s="59">
        <f t="shared" si="29"/>
        <v>5.1856266461183456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145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20.714285714285712</v>
      </c>
      <c r="O18" s="69"/>
      <c r="P18" s="64">
        <f t="shared" ref="P18:X18" si="31">SUM(P3:P16)</f>
        <v>78</v>
      </c>
      <c r="Q18" s="64">
        <f t="shared" si="31"/>
        <v>1</v>
      </c>
      <c r="R18" s="64">
        <f t="shared" si="31"/>
        <v>77</v>
      </c>
      <c r="S18" s="70">
        <f t="shared" si="31"/>
        <v>192533</v>
      </c>
      <c r="T18" s="64">
        <f t="shared" si="31"/>
        <v>-2103</v>
      </c>
      <c r="U18" s="64">
        <f t="shared" si="31"/>
        <v>190430</v>
      </c>
      <c r="V18" s="71">
        <f t="shared" si="31"/>
        <v>1</v>
      </c>
      <c r="W18" s="64">
        <f t="shared" si="31"/>
        <v>10091.01</v>
      </c>
      <c r="X18" s="64">
        <f t="shared" si="31"/>
        <v>81884.899999999994</v>
      </c>
      <c r="Y18" s="72">
        <f>IF(U18=0,0,X18/U18)</f>
        <v>0.43</v>
      </c>
      <c r="Z18" s="64">
        <f t="shared" ref="Z18:AE18" si="32">SUM(Z3:Z16)</f>
        <v>13298.26</v>
      </c>
      <c r="AA18" s="64">
        <f t="shared" si="32"/>
        <v>36308.598933999994</v>
      </c>
      <c r="AB18" s="64">
        <f t="shared" si="32"/>
        <v>0</v>
      </c>
      <c r="AC18" s="64">
        <f t="shared" si="32"/>
        <v>0</v>
      </c>
      <c r="AD18" s="73">
        <f t="shared" si="32"/>
        <v>762.48</v>
      </c>
      <c r="AE18" s="74">
        <f t="shared" si="32"/>
        <v>48084.751066000004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3589848.7621750943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145</v>
      </c>
      <c r="L24" s="119"/>
      <c r="M24" s="119"/>
      <c r="N24" s="119"/>
      <c r="O24" s="119"/>
      <c r="P24" s="120">
        <f>P18+P22</f>
        <v>78</v>
      </c>
      <c r="Q24" s="118">
        <f>Q18+Q22</f>
        <v>1</v>
      </c>
      <c r="R24" s="121">
        <f>R18-R22</f>
        <v>77</v>
      </c>
      <c r="S24" s="118">
        <f t="shared" ref="S24:X24" si="35">S18+S22</f>
        <v>192533</v>
      </c>
      <c r="T24" s="118">
        <f t="shared" si="35"/>
        <v>-2103</v>
      </c>
      <c r="U24" s="121">
        <f t="shared" si="35"/>
        <v>190430</v>
      </c>
      <c r="V24" s="122">
        <f t="shared" si="35"/>
        <v>1</v>
      </c>
      <c r="W24" s="118">
        <f t="shared" si="35"/>
        <v>10091.01</v>
      </c>
      <c r="X24" s="118">
        <f t="shared" si="35"/>
        <v>81884.899999999994</v>
      </c>
      <c r="Y24" s="123">
        <f>X24/U24</f>
        <v>0.43</v>
      </c>
      <c r="Z24" s="118">
        <f>Z18+Z22</f>
        <v>13298.26</v>
      </c>
      <c r="AA24" s="118">
        <f>AA18+AA22</f>
        <v>36308.598933999994</v>
      </c>
      <c r="AB24" s="125"/>
      <c r="AC24" s="125">
        <f>SUM(AC3:AC20)</f>
        <v>0</v>
      </c>
      <c r="AD24" s="118">
        <f>AD18+AD22</f>
        <v>762.48</v>
      </c>
      <c r="AE24" s="126">
        <f>AE18+AE22</f>
        <v>48084.751066000004</v>
      </c>
      <c r="AF24" s="127"/>
      <c r="AG24" s="128"/>
      <c r="AH24" s="129"/>
      <c r="AI24" s="129"/>
      <c r="AJ24" s="129"/>
      <c r="AK24" s="129">
        <f>AA25/P24</f>
        <v>465.49485812820507</v>
      </c>
      <c r="AL24" s="129"/>
      <c r="AM24" s="129"/>
      <c r="AN24" s="130"/>
      <c r="AP24" s="126">
        <f>SUM(AP3:AP20)</f>
        <v>7179697.5243501887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36308.598933999994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450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0" priority="19" operator="greaterThan">
      <formula>120</formula>
    </cfRule>
  </conditionalFormatting>
  <conditionalFormatting sqref="N23">
    <cfRule type="cellIs" dxfId="309" priority="18" operator="between">
      <formula>0.000001</formula>
      <formula>25</formula>
    </cfRule>
  </conditionalFormatting>
  <conditionalFormatting sqref="V1 V25:V1048576">
    <cfRule type="cellIs" dxfId="308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307" priority="14" operator="greaterThan">
      <formula>120</formula>
    </cfRule>
  </conditionalFormatting>
  <conditionalFormatting sqref="Q23">
    <cfRule type="cellIs" dxfId="306" priority="13" operator="greaterThan">
      <formula>120</formula>
    </cfRule>
  </conditionalFormatting>
  <conditionalFormatting sqref="R23">
    <cfRule type="cellIs" dxfId="305" priority="12" operator="greaterThan">
      <formula>120</formula>
    </cfRule>
  </conditionalFormatting>
  <conditionalFormatting sqref="S23">
    <cfRule type="cellIs" dxfId="304" priority="11" operator="greaterThan">
      <formula>120</formula>
    </cfRule>
  </conditionalFormatting>
  <conditionalFormatting sqref="T23">
    <cfRule type="cellIs" dxfId="303" priority="10" operator="greaterThan">
      <formula>120</formula>
    </cfRule>
  </conditionalFormatting>
  <conditionalFormatting sqref="U23">
    <cfRule type="cellIs" dxfId="302" priority="9" operator="greaterThan">
      <formula>120</formula>
    </cfRule>
  </conditionalFormatting>
  <conditionalFormatting sqref="V23">
    <cfRule type="cellIs" dxfId="301" priority="8" operator="greaterThan">
      <formula>120</formula>
    </cfRule>
  </conditionalFormatting>
  <conditionalFormatting sqref="W23">
    <cfRule type="cellIs" dxfId="300" priority="7" operator="greaterThan">
      <formula>120</formula>
    </cfRule>
  </conditionalFormatting>
  <conditionalFormatting sqref="X23">
    <cfRule type="cellIs" dxfId="299" priority="6" operator="greaterThan">
      <formula>120</formula>
    </cfRule>
  </conditionalFormatting>
  <conditionalFormatting sqref="Z23">
    <cfRule type="cellIs" dxfId="29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D256-29E9-442B-AC3E-A866DDBEAE2A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3519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340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333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584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187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612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315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316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334</v>
      </c>
    </row>
    <row r="15" spans="1:7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318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5585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5585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V6" activePane="bottomRight" state="frozen"/>
      <selection pane="topRight" activeCell="C1" sqref="C1"/>
      <selection pane="bottomLeft" activeCell="A3" sqref="A3"/>
      <selection pane="bottomRight" activeCell="Z28" sqref="Z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0.29032258064516131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33">
        <f>3397.77*U3/$U$24</f>
        <v>90.290866482631131</v>
      </c>
      <c r="AE3" s="47">
        <f>U3-W3-X3-Z3-AA3-AB3-AC3-AD3</f>
        <v>-4463.8354984826301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-495.98172205362556</v>
      </c>
      <c r="AM3" s="50">
        <f t="shared" ref="AM3:AM7" si="11">IF(AG3=0,0,AL3/AG3)</f>
        <v>-0.20982586718448012</v>
      </c>
      <c r="AN3" s="51">
        <f t="shared" ref="AN3:AN7" si="12">IF(AH3=0,0,AL3/AH3)</f>
        <v>-3.4688888099987802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0.4838709677419355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33">
        <f t="shared" ref="AD4:AD16" si="16">3397.77*U4/$U$24</f>
        <v>141.7686289893451</v>
      </c>
      <c r="AE4" s="47">
        <f t="shared" ref="AE4:AE7" si="17">U4-W4-X4-Z4-AA4-AB4-AC4-AD4</f>
        <v>5615.701503010655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374.38010020071033</v>
      </c>
      <c r="AM4" s="50">
        <f t="shared" si="11"/>
        <v>0.16811967496963309</v>
      </c>
      <c r="AN4" s="51">
        <f t="shared" si="12"/>
        <v>3.0415151531457498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0.29032258064516131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33">
        <f t="shared" si="16"/>
        <v>88.27912112619758</v>
      </c>
      <c r="AE5" s="47">
        <f t="shared" si="17"/>
        <v>8049.3408788738016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894.3712087637557</v>
      </c>
      <c r="AM5" s="50">
        <f t="shared" si="11"/>
        <v>0.38698754225354809</v>
      </c>
      <c r="AN5" s="51">
        <f t="shared" si="12"/>
        <v>7.2659940593367107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0.74193548387096775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33">
        <f t="shared" si="16"/>
        <v>238.74409238417627</v>
      </c>
      <c r="AE6" s="47">
        <f t="shared" si="17"/>
        <v>11302.477579615826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491.41206867894897</v>
      </c>
      <c r="AM6" s="50">
        <f t="shared" si="11"/>
        <v>0.20092579072061129</v>
      </c>
      <c r="AN6" s="51">
        <f t="shared" si="12"/>
        <v>3.9922988762608576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1.3225806451612903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33">
        <f t="shared" si="16"/>
        <v>426.71920174375754</v>
      </c>
      <c r="AE7" s="47">
        <f t="shared" si="17"/>
        <v>20625.734409256245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503.06669290868894</v>
      </c>
      <c r="AM7" s="50">
        <f t="shared" si="11"/>
        <v>0.20514545572254628</v>
      </c>
      <c r="AN7" s="51">
        <f t="shared" si="12"/>
        <v>4.2909134502617619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2.6129032258064515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33">
        <f t="shared" si="16"/>
        <v>830.74048330564494</v>
      </c>
      <c r="AE8" s="47">
        <f>U8-W8-X8-Z8-AA8-AB8-AC8-AD8</f>
        <v>51269.370608694393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632.95519269993076</v>
      </c>
      <c r="AM8" s="50">
        <f>IF(AG8=0,0,AL8/AG8)</f>
        <v>0.2619312267988228</v>
      </c>
      <c r="AN8" s="51">
        <f>IF(AH8=0,0,AL8/AH8)</f>
        <v>3.7256765713104412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0.32258064516129031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8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9">S9+T9</f>
        <v>24077</v>
      </c>
      <c r="V9" s="43">
        <f t="shared" si="3"/>
        <v>3.0074821689546199E-2</v>
      </c>
      <c r="W9" s="44">
        <f t="shared" ref="W9:W16" si="20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33">
        <f t="shared" si="16"/>
        <v>102.18732689208939</v>
      </c>
      <c r="AE9" s="47">
        <f t="shared" ref="AE9:AE16" si="21">U9-W9-X9-Z9-AA9-AB9-AC9-AD9</f>
        <v>8442.6926731079093</v>
      </c>
      <c r="AF9" s="46"/>
      <c r="AG9" s="48">
        <f t="shared" ref="AG9:AG16" si="22">IF(R9=0,0,U9/R9)</f>
        <v>2407.6999999999998</v>
      </c>
      <c r="AH9" s="49">
        <f t="shared" ref="AH9:AH16" si="23">H9</f>
        <v>123</v>
      </c>
      <c r="AI9" s="49">
        <f t="shared" ref="AI9:AI16" si="24">IF(R9=0,0,X9/R9)</f>
        <v>1035.3109999999999</v>
      </c>
      <c r="AJ9" s="49">
        <f t="shared" ref="AJ9:AJ16" si="25">IF(P9=0,Z9/1,Z9/P9)</f>
        <v>289.60700000000008</v>
      </c>
      <c r="AK9" s="49">
        <f t="shared" ref="AK9:AK16" si="26">IF(P9=0,0,AA9/P9)</f>
        <v>105.29400000000001</v>
      </c>
      <c r="AL9" s="49">
        <f t="array" ref="AL9">_xlfn.IFS(R9=0,AE9,R9&lt;0,AE9/-R9,R9&gt;0,AE9/R9)</f>
        <v>844.26926731079095</v>
      </c>
      <c r="AM9" s="50">
        <f t="shared" ref="AM9:AM16" si="27">IF(AG9=0,0,AL9/AG9)</f>
        <v>0.35065384695385265</v>
      </c>
      <c r="AN9" s="51">
        <f t="shared" ref="AN9:AN16" si="28">IF(AH9=0,0,AL9/AH9)</f>
        <v>6.863977783014561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0.38709677419354838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8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9"/>
        <v>28822</v>
      </c>
      <c r="V10" s="43">
        <f t="shared" si="3"/>
        <v>3.6001848682813496E-2</v>
      </c>
      <c r="W10" s="44">
        <f t="shared" si="20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33">
        <f t="shared" si="16"/>
        <v>122.3260013990032</v>
      </c>
      <c r="AE10" s="47">
        <f t="shared" si="21"/>
        <v>6801.8830176009951</v>
      </c>
      <c r="AF10" s="46"/>
      <c r="AG10" s="48">
        <f t="shared" si="22"/>
        <v>2401.8333333333335</v>
      </c>
      <c r="AH10" s="49">
        <f t="shared" si="23"/>
        <v>123</v>
      </c>
      <c r="AI10" s="49">
        <f t="shared" si="24"/>
        <v>1032.7883333333334</v>
      </c>
      <c r="AJ10" s="49">
        <f t="shared" si="25"/>
        <v>220.23833333333334</v>
      </c>
      <c r="AK10" s="49">
        <f t="shared" si="26"/>
        <v>448.78924841666668</v>
      </c>
      <c r="AL10" s="49">
        <f t="array" ref="AL10">_xlfn.IFS(R10=0,AE10,R10&lt;0,AE10/-R10,R10&gt;0,AE10/R10)</f>
        <v>566.82358480008293</v>
      </c>
      <c r="AM10" s="50">
        <f t="shared" si="27"/>
        <v>0.23599621877735738</v>
      </c>
      <c r="AN10" s="51">
        <f t="shared" si="28"/>
        <v>4.6083218276429507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0.74193548387096775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8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9"/>
        <v>52501</v>
      </c>
      <c r="V11" s="43">
        <f t="shared" si="3"/>
        <v>6.5579524588730523E-2</v>
      </c>
      <c r="W11" s="44">
        <f t="shared" si="20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33">
        <f t="shared" si="16"/>
        <v>222.82414126185094</v>
      </c>
      <c r="AE11" s="47">
        <f t="shared" si="21"/>
        <v>11208.545681738146</v>
      </c>
      <c r="AF11" s="46"/>
      <c r="AG11" s="48">
        <f t="shared" si="22"/>
        <v>2282.6521739130435</v>
      </c>
      <c r="AH11" s="49">
        <f t="shared" si="23"/>
        <v>123</v>
      </c>
      <c r="AI11" s="49">
        <f t="shared" si="24"/>
        <v>981.54043478260871</v>
      </c>
      <c r="AJ11" s="49">
        <f t="shared" si="25"/>
        <v>235.90880000000001</v>
      </c>
      <c r="AK11" s="49">
        <f t="shared" si="26"/>
        <v>390.69920708000006</v>
      </c>
      <c r="AL11" s="49">
        <f t="array" ref="AL11">_xlfn.IFS(R11=0,AE11,R11&lt;0,AE11/-R11,R11&gt;0,AE11/R11)</f>
        <v>487.3280731190498</v>
      </c>
      <c r="AM11" s="50">
        <f t="shared" si="27"/>
        <v>0.21349204170850355</v>
      </c>
      <c r="AN11" s="51">
        <f t="shared" si="28"/>
        <v>3.9620168546264214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0.41935483870967744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8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9"/>
        <v>31189</v>
      </c>
      <c r="V12" s="43">
        <f t="shared" si="3"/>
        <v>3.8958492074396993E-2</v>
      </c>
      <c r="W12" s="44">
        <f t="shared" si="20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33">
        <f t="shared" si="16"/>
        <v>132.37199561562386</v>
      </c>
      <c r="AE12" s="47">
        <f t="shared" si="21"/>
        <v>4966.328192384377</v>
      </c>
      <c r="AF12" s="46"/>
      <c r="AG12" s="48">
        <f t="shared" si="22"/>
        <v>2399.1538461538462</v>
      </c>
      <c r="AH12" s="49">
        <f t="shared" si="23"/>
        <v>117</v>
      </c>
      <c r="AI12" s="49">
        <f t="shared" si="24"/>
        <v>1031.6361538461538</v>
      </c>
      <c r="AJ12" s="49">
        <f t="shared" si="25"/>
        <v>212.44357142857143</v>
      </c>
      <c r="AK12" s="49">
        <f t="shared" si="26"/>
        <v>584.55855799999995</v>
      </c>
      <c r="AL12" s="49">
        <f t="array" ref="AL12">_xlfn.IFS(R12=0,AE12,R12&lt;0,AE12/-R12,R12&gt;0,AE12/R12)</f>
        <v>382.02524556802899</v>
      </c>
      <c r="AM12" s="50">
        <f t="shared" si="27"/>
        <v>0.15923332560788667</v>
      </c>
      <c r="AN12" s="51">
        <f t="shared" si="28"/>
        <v>3.2651730390429829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0.90322580645161288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8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9"/>
        <v>68839</v>
      </c>
      <c r="V13" s="43">
        <f t="shared" si="3"/>
        <v>8.5987483917708635E-2</v>
      </c>
      <c r="W13" s="44">
        <f t="shared" si="20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33">
        <f t="shared" si="16"/>
        <v>292.16569323107285</v>
      </c>
      <c r="AE13" s="47">
        <f t="shared" si="21"/>
        <v>19840.707676768932</v>
      </c>
      <c r="AF13" s="46"/>
      <c r="AG13" s="48">
        <f t="shared" si="22"/>
        <v>2458.5357142857142</v>
      </c>
      <c r="AH13" s="49">
        <f t="shared" si="23"/>
        <v>123</v>
      </c>
      <c r="AI13" s="49">
        <f t="shared" si="24"/>
        <v>1057.170357142857</v>
      </c>
      <c r="AJ13" s="49">
        <f t="shared" si="25"/>
        <v>180.94758620689657</v>
      </c>
      <c r="AK13" s="49">
        <f t="shared" si="26"/>
        <v>359.09919413793102</v>
      </c>
      <c r="AL13" s="49">
        <f t="array" ref="AL13">_xlfn.IFS(R13=0,AE13,R13&lt;0,AE13/-R13,R13&gt;0,AE13/R13)</f>
        <v>708.59670274174755</v>
      </c>
      <c r="AM13" s="50">
        <f t="shared" si="27"/>
        <v>0.28821899906693782</v>
      </c>
      <c r="AN13" s="51">
        <f t="shared" si="28"/>
        <v>5.7609488027784357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6.4516129032258063E-2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8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9"/>
        <v>4810</v>
      </c>
      <c r="V14" s="43">
        <f t="shared" si="3"/>
        <v>6.0082191438599998E-3</v>
      </c>
      <c r="W14" s="44">
        <f t="shared" si="20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33">
        <f t="shared" si="16"/>
        <v>20.41454676043319</v>
      </c>
      <c r="AE14" s="47">
        <f t="shared" si="21"/>
        <v>1003.9554532395667</v>
      </c>
      <c r="AG14" s="48">
        <f t="shared" si="22"/>
        <v>2405</v>
      </c>
      <c r="AH14" s="49">
        <f t="shared" si="23"/>
        <v>123</v>
      </c>
      <c r="AI14" s="49">
        <f t="shared" si="24"/>
        <v>1034.1500000000001</v>
      </c>
      <c r="AJ14" s="49">
        <f t="shared" si="25"/>
        <v>448.16500000000002</v>
      </c>
      <c r="AK14" s="49">
        <f t="shared" si="26"/>
        <v>287.5</v>
      </c>
      <c r="AL14" s="49">
        <f t="array" ref="AL14">_xlfn.IFS(R14=0,AE14,R14&lt;0,AE14/-R14,R14&gt;0,AE14/R14)</f>
        <v>501.97772661978337</v>
      </c>
      <c r="AM14" s="50">
        <f t="shared" si="27"/>
        <v>0.20872254745105337</v>
      </c>
      <c r="AN14" s="51">
        <f t="shared" si="28"/>
        <v>4.0811197286161249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1.2258064516129032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8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9"/>
        <v>92461</v>
      </c>
      <c r="V15" s="43">
        <f>U15/$U$24</f>
        <v>0.11549396055310591</v>
      </c>
      <c r="W15" s="44">
        <f t="shared" si="20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33">
        <f t="shared" si="16"/>
        <v>392.42191434852663</v>
      </c>
      <c r="AE15" s="47">
        <f t="shared" si="21"/>
        <v>18752.444654651477</v>
      </c>
      <c r="AF15" s="46"/>
      <c r="AG15" s="48">
        <f t="shared" si="22"/>
        <v>2433.1842105263158</v>
      </c>
      <c r="AH15" s="49">
        <f t="shared" si="23"/>
        <v>123</v>
      </c>
      <c r="AI15" s="49">
        <f t="shared" si="24"/>
        <v>1046.2692105263156</v>
      </c>
      <c r="AJ15" s="49">
        <f t="shared" si="25"/>
        <v>199.39048780487809</v>
      </c>
      <c r="AK15" s="49">
        <f t="shared" si="26"/>
        <v>505.09496173170726</v>
      </c>
      <c r="AL15" s="49">
        <f t="array" ref="AL15">_xlfn.IFS(R15=0,AE15,R15&lt;0,AE15/-R15,R15&gt;0,AE15/R15)</f>
        <v>493.48538564872308</v>
      </c>
      <c r="AM15" s="50">
        <f t="shared" si="27"/>
        <v>0.20281464244007177</v>
      </c>
      <c r="AN15" s="51">
        <f t="shared" si="28"/>
        <v>4.0120763060871791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0.90322580645161288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8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9"/>
        <v>69864</v>
      </c>
      <c r="V16" s="43">
        <f>U16/$U$24</f>
        <v>8.7267821677055102E-2</v>
      </c>
      <c r="W16" s="44">
        <f t="shared" si="20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33">
        <f t="shared" si="16"/>
        <v>296.51598645964748</v>
      </c>
      <c r="AE16" s="47">
        <f t="shared" si="21"/>
        <v>12366.329452540353</v>
      </c>
      <c r="AF16" s="46"/>
      <c r="AG16" s="48">
        <f t="shared" si="22"/>
        <v>2495.1428571428573</v>
      </c>
      <c r="AH16" s="49">
        <f t="shared" si="23"/>
        <v>117</v>
      </c>
      <c r="AI16" s="49">
        <f t="shared" si="24"/>
        <v>1072.9114285714284</v>
      </c>
      <c r="AJ16" s="49">
        <f t="shared" si="25"/>
        <v>198.54344827586212</v>
      </c>
      <c r="AK16" s="49">
        <f t="shared" si="26"/>
        <v>625.03015727586205</v>
      </c>
      <c r="AL16" s="49">
        <f t="array" ref="AL16">_xlfn.IFS(R16=0,AE16,R16&lt;0,AE16/-R16,R16&gt;0,AE16/R16)</f>
        <v>441.65462330501259</v>
      </c>
      <c r="AM16" s="50">
        <f t="shared" si="27"/>
        <v>0.1770057462003371</v>
      </c>
      <c r="AN16" s="51">
        <f t="shared" si="28"/>
        <v>3.7748258402137829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2384.9455149078549</v>
      </c>
      <c r="AH17" s="58">
        <f t="shared" si="30"/>
        <v>127.26</v>
      </c>
      <c r="AI17" s="58">
        <f t="shared" si="30"/>
        <v>1025.5265714103773</v>
      </c>
      <c r="AJ17" s="58">
        <f t="shared" si="30"/>
        <v>231.35462151995691</v>
      </c>
      <c r="AK17" s="58">
        <f t="shared" si="30"/>
        <v>469.18230640340818</v>
      </c>
      <c r="AL17" s="58">
        <f t="shared" si="30"/>
        <v>491.13150207743206</v>
      </c>
      <c r="AM17" s="59">
        <f t="shared" si="30"/>
        <v>0.20557041886818037</v>
      </c>
      <c r="AN17" s="59">
        <f t="shared" si="30"/>
        <v>3.9539341263173382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1">SUM(P3:P16)</f>
        <v>349</v>
      </c>
      <c r="Q18" s="64">
        <f t="shared" si="31"/>
        <v>17</v>
      </c>
      <c r="R18" s="64">
        <f t="shared" si="31"/>
        <v>332</v>
      </c>
      <c r="S18" s="70">
        <f t="shared" si="31"/>
        <v>840381</v>
      </c>
      <c r="T18" s="64">
        <f t="shared" si="31"/>
        <v>-39811</v>
      </c>
      <c r="U18" s="277">
        <f t="shared" si="31"/>
        <v>800570</v>
      </c>
      <c r="V18" s="71">
        <f t="shared" si="31"/>
        <v>1</v>
      </c>
      <c r="W18" s="64">
        <f t="shared" si="31"/>
        <v>44335.979999999996</v>
      </c>
      <c r="X18" s="64">
        <f t="shared" si="31"/>
        <v>344245.1</v>
      </c>
      <c r="Y18" s="72">
        <f>IF(U18=0,0,X18/U18)</f>
        <v>0.43</v>
      </c>
      <c r="Z18" s="64">
        <f t="shared" ref="Z18:AE18" si="32">SUM(Z3:Z16)</f>
        <v>70551.37000000001</v>
      </c>
      <c r="AA18" s="64">
        <f t="shared" si="32"/>
        <v>162258.10371700002</v>
      </c>
      <c r="AB18" s="64">
        <f t="shared" si="32"/>
        <v>0</v>
      </c>
      <c r="AC18" s="64">
        <f t="shared" si="32"/>
        <v>0</v>
      </c>
      <c r="AD18" s="73">
        <f t="shared" si="32"/>
        <v>3397.7700000000004</v>
      </c>
      <c r="AE18" s="74">
        <f t="shared" si="32"/>
        <v>175781.67628300004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278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5">S18+S22</f>
        <v>840381</v>
      </c>
      <c r="T24" s="118">
        <f t="shared" si="35"/>
        <v>-39811</v>
      </c>
      <c r="U24" s="121">
        <f t="shared" si="35"/>
        <v>800570</v>
      </c>
      <c r="V24" s="122">
        <f t="shared" si="35"/>
        <v>1</v>
      </c>
      <c r="W24" s="118">
        <f t="shared" si="35"/>
        <v>44335.979999999996</v>
      </c>
      <c r="X24" s="118">
        <f t="shared" si="35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3397.7700000000004</v>
      </c>
      <c r="AE24" s="126">
        <f>AE18+AE22</f>
        <v>175781.67628300004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Сводная!Z47+Сводная!R47+Сводная!S47+Сводная!T47+Сводная!V47-Сводная!U47-Сводная!W47+(AA24-AA25)</f>
        <v>175781.67628300004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7" priority="18" operator="greaterThan">
      <formula>120</formula>
    </cfRule>
  </conditionalFormatting>
  <conditionalFormatting sqref="N23">
    <cfRule type="cellIs" dxfId="296" priority="17" operator="between">
      <formula>0.000001</formula>
      <formula>25</formula>
    </cfRule>
  </conditionalFormatting>
  <conditionalFormatting sqref="V1 V25:V1048576">
    <cfRule type="cellIs" dxfId="29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94" priority="14" operator="greaterThan">
      <formula>120</formula>
    </cfRule>
  </conditionalFormatting>
  <conditionalFormatting sqref="Q23">
    <cfRule type="cellIs" dxfId="293" priority="13" operator="greaterThan">
      <formula>120</formula>
    </cfRule>
  </conditionalFormatting>
  <conditionalFormatting sqref="R23">
    <cfRule type="cellIs" dxfId="292" priority="12" operator="greaterThan">
      <formula>120</formula>
    </cfRule>
  </conditionalFormatting>
  <conditionalFormatting sqref="S23">
    <cfRule type="cellIs" dxfId="291" priority="11" operator="greaterThan">
      <formula>120</formula>
    </cfRule>
  </conditionalFormatting>
  <conditionalFormatting sqref="T23">
    <cfRule type="cellIs" dxfId="290" priority="10" operator="greaterThan">
      <formula>120</formula>
    </cfRule>
  </conditionalFormatting>
  <conditionalFormatting sqref="U23">
    <cfRule type="cellIs" dxfId="289" priority="9" operator="greaterThan">
      <formula>120</formula>
    </cfRule>
  </conditionalFormatting>
  <conditionalFormatting sqref="V23">
    <cfRule type="cellIs" dxfId="288" priority="8" operator="greaterThan">
      <formula>120</formula>
    </cfRule>
  </conditionalFormatting>
  <conditionalFormatting sqref="W23">
    <cfRule type="cellIs" dxfId="287" priority="7" operator="greaterThan">
      <formula>120</formula>
    </cfRule>
  </conditionalFormatting>
  <conditionalFormatting sqref="X23">
    <cfRule type="cellIs" dxfId="286" priority="6" operator="greaterThan">
      <formula>120</formula>
    </cfRule>
  </conditionalFormatting>
  <conditionalFormatting sqref="Z23">
    <cfRule type="cellIs" dxfId="28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24135+202</f>
        <v>24337</v>
      </c>
      <c r="AE1" s="266">
        <f>U24/AD1</f>
        <v>2.4918026050869049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3</v>
      </c>
      <c r="L3" s="36"/>
      <c r="M3" s="36"/>
      <c r="N3" s="37">
        <f>K3/$O$1</f>
        <v>1.5</v>
      </c>
      <c r="O3" s="38">
        <f>R3/$O$1</f>
        <v>0.5</v>
      </c>
      <c r="P3" s="39">
        <f>SUMIFS('Отчет 30-31.03'!H:H,'Отчет 30-31.03'!D:D,"Выручка",'Отчет 30-31.03'!E:E,B3)</f>
        <v>1</v>
      </c>
      <c r="Q3" s="39">
        <f>SUMIFS('Отчет 30-31.03'!H:H,'Отчет 30-31.03'!D:D,"Возврат выручки",'Отчет 30-31.03'!E:E,B3)</f>
        <v>0</v>
      </c>
      <c r="R3" s="40">
        <f t="shared" ref="R3:R7" si="1">P3-Q3</f>
        <v>1</v>
      </c>
      <c r="S3" s="41">
        <f>SUMIFS('Отчет 30-31.03'!P:P,'Отчет 30-31.03'!C:C,"Продажи",'Отчет 30-31.03'!E:E,B3)</f>
        <v>2103</v>
      </c>
      <c r="T3" s="42">
        <f>SUMIFS('Отчет 30-31.03'!P:P,'Отчет 30-31.03'!C:C,"Возвраты",'Отчет 30-31.03'!E:E,B3)</f>
        <v>0</v>
      </c>
      <c r="U3" s="40">
        <f t="shared" ref="U3:U7" si="2">S3+T3</f>
        <v>2103</v>
      </c>
      <c r="V3" s="43">
        <f t="shared" ref="V3:V14" si="3">U3/$U$24</f>
        <v>3.4678363537423942E-2</v>
      </c>
      <c r="W3" s="44">
        <f t="shared" ref="W3:W7" si="4">R3*H3</f>
        <v>142.97999999999999</v>
      </c>
      <c r="X3" s="42">
        <f>-SUMIFS('Отчет 30-31.03'!P:P,'Отчет 30-31.03'!C:C,"Вознаграждение Ozon",'Отчет 30-31.03'!E:E,B3)</f>
        <v>904.29</v>
      </c>
      <c r="Y3" s="45">
        <f t="shared" ref="Y3:Y16" si="5">IF(U3=0,0,X3/U3)</f>
        <v>0.43</v>
      </c>
      <c r="Z3" s="42">
        <f>-SUMIFS('Отчет 30-31.03'!P:P,'Отчет 30-31.03'!C:C,"Услуги доставки",'Отчет 30-31.03'!E:E,B3)</f>
        <v>182.85000000000002</v>
      </c>
      <c r="AA3" s="32">
        <v>1445.543987</v>
      </c>
      <c r="AB3" s="42"/>
      <c r="AC3" s="42"/>
      <c r="AD3" s="46">
        <f>IFERROR(U3*1%/$AE$1,0)</f>
        <v>8.4396733341028636</v>
      </c>
      <c r="AE3" s="47">
        <f t="shared" ref="AE3:AE7" si="6">U3-W3-X3-Z3-AA3-AB3-AC3-AD3</f>
        <v>-581.10366033410287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182.85000000000002</v>
      </c>
      <c r="AK3" s="49">
        <f t="shared" ref="AK3:AK7" si="11">IF(P3=0,0,AA3/P3)</f>
        <v>1445.543987</v>
      </c>
      <c r="AL3" s="49">
        <f>_xlfn.IFS(R3=0,AE3,R3&lt;0,AE3/-R3,R3&gt;0,AE3/R3)</f>
        <v>-581.10366033410287</v>
      </c>
      <c r="AM3" s="50">
        <f t="shared" ref="AM3:AM7" si="12">IF(AG3=0,0,AL3/AG3)</f>
        <v>-0.27632128403904083</v>
      </c>
      <c r="AN3" s="51">
        <f t="shared" ref="AN3:AN7" si="13">IF(AH3=0,0,AL3/AH3)</f>
        <v>-4.064230384208301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7</v>
      </c>
      <c r="L4" s="36"/>
      <c r="M4" s="36"/>
      <c r="N4" s="37">
        <f t="shared" ref="N4:N16" si="15">K4/$O$1</f>
        <v>3.5</v>
      </c>
      <c r="O4" s="38">
        <f t="shared" ref="O4:O16" si="16">R4/$O$1</f>
        <v>2.5</v>
      </c>
      <c r="P4" s="39">
        <f>SUMIFS('Отчет 30-31.03'!H:H,'Отчет 30-31.03'!D:D,"Выручка",'Отчет 30-31.03'!E:E,B4)</f>
        <v>5</v>
      </c>
      <c r="Q4" s="39">
        <f>SUMIFS('Отчет 30-31.03'!H:H,'Отчет 30-31.03'!D:D,"Возврат выручки",'Отчет 30-31.03'!E:E,B4)</f>
        <v>0</v>
      </c>
      <c r="R4" s="40">
        <f t="shared" si="1"/>
        <v>5</v>
      </c>
      <c r="S4" s="41">
        <f>SUMIFS('Отчет 30-31.03'!P:P,'Отчет 30-31.03'!C:C,"Продажи",'Отчет 30-31.03'!E:E,B4)</f>
        <v>10515.000000000002</v>
      </c>
      <c r="T4" s="42">
        <f>SUMIFS('Отчет 30-31.03'!P:P,'Отчет 30-31.03'!C:C,"Возвраты",'Отчет 30-31.03'!E:E,B4)</f>
        <v>0</v>
      </c>
      <c r="U4" s="40">
        <f t="shared" si="2"/>
        <v>10515.000000000002</v>
      </c>
      <c r="V4" s="43">
        <f t="shared" si="3"/>
        <v>0.17339181768711973</v>
      </c>
      <c r="W4" s="44">
        <f t="shared" si="4"/>
        <v>615.45000000000005</v>
      </c>
      <c r="X4" s="42">
        <f>-SUMIFS('Отчет 30-31.03'!P:P,'Отчет 30-31.03'!C:C,"Вознаграждение Ozon",'Отчет 30-31.03'!E:E,B4)</f>
        <v>4521.45</v>
      </c>
      <c r="Y4" s="45">
        <f t="shared" si="5"/>
        <v>0.42999999999999988</v>
      </c>
      <c r="Z4" s="42">
        <f>-SUMIFS('Отчет 30-31.03'!P:P,'Отчет 30-31.03'!C:C,"Услуги доставки",'Отчет 30-31.03'!E:E,B4)</f>
        <v>710.45</v>
      </c>
      <c r="AA4" s="32">
        <v>1161.681687</v>
      </c>
      <c r="AB4" s="42"/>
      <c r="AC4" s="42"/>
      <c r="AD4" s="46">
        <f t="shared" ref="AD4:AD16" si="17">IFERROR(U4*1%/$AE$1,0)</f>
        <v>42.198366670514325</v>
      </c>
      <c r="AE4" s="47">
        <f t="shared" si="6"/>
        <v>3463.7699463294871</v>
      </c>
      <c r="AF4" s="46"/>
      <c r="AG4" s="48">
        <f t="shared" si="7"/>
        <v>2103.0000000000005</v>
      </c>
      <c r="AH4" s="49">
        <f t="shared" si="8"/>
        <v>123.09</v>
      </c>
      <c r="AI4" s="49">
        <f t="shared" si="9"/>
        <v>904.29</v>
      </c>
      <c r="AJ4" s="49">
        <f t="shared" si="10"/>
        <v>142.09</v>
      </c>
      <c r="AK4" s="49">
        <f t="shared" si="11"/>
        <v>232.33633739999999</v>
      </c>
      <c r="AL4" s="49">
        <f t="array" ref="AL4">_xlfn.IFS(R4=0,AE4,R4&lt;0,AE4/-R4,R4&gt;0,AE4/R4)</f>
        <v>692.75398926589742</v>
      </c>
      <c r="AM4" s="50">
        <f t="shared" si="12"/>
        <v>0.32941226308411664</v>
      </c>
      <c r="AN4" s="51">
        <f t="shared" si="13"/>
        <v>5.6280281847907823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30-31.03'!P:P,'Отчет 30-31.03'!C:C,"Вознаграждение Ozon",'Отчет 30-31.03'!E:E,B5)</f>
        <v>0</v>
      </c>
      <c r="Y5" s="45">
        <f t="shared" si="5"/>
        <v>0</v>
      </c>
      <c r="Z5" s="42">
        <f>-SUMIFS('Отчет 30-31.03'!P:P,'Отчет 30-31.03'!C:C,"Услуги доставки",'Отчет 30-31.03'!E:E,B5)</f>
        <v>93.54</v>
      </c>
      <c r="AA5" s="32"/>
      <c r="AB5" s="55"/>
      <c r="AC5" s="42"/>
      <c r="AD5" s="46">
        <f t="shared" si="17"/>
        <v>0</v>
      </c>
      <c r="AE5" s="47">
        <f t="shared" si="6"/>
        <v>-93.54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93.54</v>
      </c>
      <c r="AK5" s="49">
        <f t="shared" si="11"/>
        <v>0</v>
      </c>
      <c r="AL5" s="49">
        <f t="array" ref="AL5">_xlfn.IFS(R5=0,AE5,R5&lt;0,AE5/-R5,R5&gt;0,AE5/R5)</f>
        <v>-93.54</v>
      </c>
      <c r="AM5" s="50">
        <f t="shared" si="12"/>
        <v>0</v>
      </c>
      <c r="AN5" s="51">
        <f t="shared" si="13"/>
        <v>-0.75993175725079209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2180</v>
      </c>
      <c r="T6" s="42">
        <f>SUMIFS('Отчет 30-31.03'!P:P,'Отчет 30-31.03'!C:C,"Возвраты",'Отчет 30-31.03'!E:E,B6)</f>
        <v>0</v>
      </c>
      <c r="U6" s="40">
        <f t="shared" si="2"/>
        <v>2180</v>
      </c>
      <c r="V6" s="43">
        <f t="shared" si="3"/>
        <v>3.5948089639364807E-2</v>
      </c>
      <c r="W6" s="44">
        <f t="shared" si="4"/>
        <v>123.09</v>
      </c>
      <c r="X6" s="42">
        <f>-SUMIFS('Отчет 30-31.03'!P:P,'Отчет 30-31.03'!C:C,"Вознаграждение Ozon",'Отчет 30-31.03'!E:E,B6)</f>
        <v>937.4</v>
      </c>
      <c r="Y6" s="45">
        <f t="shared" si="5"/>
        <v>0.43</v>
      </c>
      <c r="Z6" s="42">
        <f>-SUMIFS('Отчет 30-31.03'!P:P,'Отчет 30-31.03'!C:C,"Услуги доставки",'Отчет 30-31.03'!E:E,B6)</f>
        <v>269.68</v>
      </c>
      <c r="AA6" s="32"/>
      <c r="AB6" s="55"/>
      <c r="AC6" s="42"/>
      <c r="AD6" s="46">
        <f t="shared" si="17"/>
        <v>8.7486865755322132</v>
      </c>
      <c r="AE6" s="47">
        <f t="shared" si="6"/>
        <v>841.08131342446745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269.68</v>
      </c>
      <c r="AK6" s="49">
        <f t="shared" si="11"/>
        <v>0</v>
      </c>
      <c r="AL6" s="49">
        <f t="array" ref="AL6">_xlfn.IFS(R6=0,AE6,R6&lt;0,AE6/-R6,R6&gt;0,AE6/R6)</f>
        <v>841.08131342446745</v>
      </c>
      <c r="AM6" s="50">
        <f t="shared" si="12"/>
        <v>0.38581711624975573</v>
      </c>
      <c r="AN6" s="51">
        <f t="shared" si="13"/>
        <v>6.8330596589850305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5</v>
      </c>
      <c r="L7" s="36"/>
      <c r="M7" s="36"/>
      <c r="N7" s="37">
        <f t="shared" si="15"/>
        <v>2.5</v>
      </c>
      <c r="O7" s="38">
        <f t="shared" si="16"/>
        <v>1.5</v>
      </c>
      <c r="P7" s="39">
        <f>SUMIFS('Отчет 30-31.03'!H:H,'Отчет 30-31.03'!D:D,"Выручка",'Отчет 30-31.03'!E:E,B7)</f>
        <v>3</v>
      </c>
      <c r="Q7" s="39">
        <f>SUMIFS('Отчет 30-31.03'!H:H,'Отчет 30-31.03'!D:D,"Возврат выручки",'Отчет 30-31.03'!E:E,B7)</f>
        <v>0</v>
      </c>
      <c r="R7" s="40">
        <f t="shared" si="1"/>
        <v>3</v>
      </c>
      <c r="S7" s="41">
        <f>SUMIFS('Отчет 30-31.03'!P:P,'Отчет 30-31.03'!C:C,"Продажи",'Отчет 30-31.03'!E:E,B7)</f>
        <v>7042</v>
      </c>
      <c r="T7" s="42">
        <f>SUMIFS('Отчет 30-31.03'!P:P,'Отчет 30-31.03'!C:C,"Возвраты",'Отчет 30-31.03'!E:E,B7)</f>
        <v>0</v>
      </c>
      <c r="U7" s="40">
        <f t="shared" si="2"/>
        <v>7042</v>
      </c>
      <c r="V7" s="43">
        <f t="shared" si="3"/>
        <v>0.11612222350477384</v>
      </c>
      <c r="W7" s="44">
        <f t="shared" si="4"/>
        <v>351.71999999999997</v>
      </c>
      <c r="X7" s="42">
        <f>-SUMIFS('Отчет 30-31.03'!P:P,'Отчет 30-31.03'!C:C,"Вознаграждение Ozon",'Отчет 30-31.03'!E:E,B7)</f>
        <v>3028.06</v>
      </c>
      <c r="Y7" s="45">
        <f t="shared" si="5"/>
        <v>0.43</v>
      </c>
      <c r="Z7" s="42">
        <f>-SUMIFS('Отчет 30-31.03'!P:P,'Отчет 30-31.03'!C:C,"Услуги доставки",'Отчет 30-31.03'!E:E,B7)</f>
        <v>448.36</v>
      </c>
      <c r="AA7" s="32">
        <v>549.11999000000003</v>
      </c>
      <c r="AB7" s="55"/>
      <c r="AC7" s="42"/>
      <c r="AD7" s="46">
        <f t="shared" si="17"/>
        <v>28.260665534356807</v>
      </c>
      <c r="AE7" s="47">
        <f t="shared" si="6"/>
        <v>2636.4793444656425</v>
      </c>
      <c r="AF7" s="46"/>
      <c r="AG7" s="48">
        <f t="shared" si="7"/>
        <v>2347.3333333333335</v>
      </c>
      <c r="AH7" s="49">
        <f t="shared" si="8"/>
        <v>117.24</v>
      </c>
      <c r="AI7" s="49">
        <f t="shared" si="9"/>
        <v>1009.3533333333334</v>
      </c>
      <c r="AJ7" s="49">
        <f t="shared" si="10"/>
        <v>149.45333333333335</v>
      </c>
      <c r="AK7" s="49">
        <f t="shared" si="11"/>
        <v>183.03999666666667</v>
      </c>
      <c r="AL7" s="49">
        <f t="array" ref="AL7">_xlfn.IFS(R7=0,AE7,R7&lt;0,AE7/-R7,R7&gt;0,AE7/R7)</f>
        <v>878.82644815521417</v>
      </c>
      <c r="AM7" s="50">
        <f t="shared" si="12"/>
        <v>0.37439354508174416</v>
      </c>
      <c r="AN7" s="51">
        <f t="shared" si="13"/>
        <v>7.4959608338042836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14</v>
      </c>
      <c r="L8" s="36"/>
      <c r="M8" s="36"/>
      <c r="N8" s="37">
        <f t="shared" si="15"/>
        <v>7</v>
      </c>
      <c r="O8" s="38">
        <f t="shared" si="16"/>
        <v>2.5</v>
      </c>
      <c r="P8" s="39">
        <f>SUMIFS('Отчет 30-31.03'!H:H,'Отчет 30-31.03'!D:D,"Выручка",'Отчет 30-31.03'!E:E,B8)</f>
        <v>5</v>
      </c>
      <c r="Q8" s="39">
        <f>SUMIFS('Отчет 30-31.03'!H:H,'Отчет 30-31.03'!D:D,"Возврат выручки",'Отчет 30-31.03'!E:E,B8)</f>
        <v>0</v>
      </c>
      <c r="R8" s="40">
        <f>P8-Q8</f>
        <v>5</v>
      </c>
      <c r="S8" s="41">
        <f>SUMIFS('Отчет 30-31.03'!P:P,'Отчет 30-31.03'!C:C,"Продажи",'Отчет 30-31.03'!E:E,B8)</f>
        <v>13039</v>
      </c>
      <c r="T8" s="42">
        <f>SUMIFS('Отчет 30-31.03'!P:P,'Отчет 30-31.03'!C:C,"Возвраты",'Отчет 30-31.03'!E:E,B8)</f>
        <v>0</v>
      </c>
      <c r="U8" s="40">
        <f>S8+T8</f>
        <v>13039</v>
      </c>
      <c r="V8" s="43">
        <f t="shared" si="3"/>
        <v>0.21501244991177876</v>
      </c>
      <c r="W8" s="44">
        <f>R8*H8</f>
        <v>849.44999999999993</v>
      </c>
      <c r="X8" s="42">
        <f>-SUMIFS('Отчет 30-31.03'!P:P,'Отчет 30-31.03'!C:C,"Вознаграждение Ozon",'Отчет 30-31.03'!E:E,B8)</f>
        <v>5606.77</v>
      </c>
      <c r="Y8" s="45">
        <f t="shared" si="5"/>
        <v>0.43000000000000005</v>
      </c>
      <c r="Z8" s="42">
        <f>-SUMIFS('Отчет 30-31.03'!P:P,'Отчет 30-31.03'!C:C,"Услуги доставки",'Отчет 30-31.03'!E:E,B8)</f>
        <v>735.38</v>
      </c>
      <c r="AA8" s="32">
        <v>1687.412734</v>
      </c>
      <c r="AB8" s="55"/>
      <c r="AC8" s="42"/>
      <c r="AD8" s="46">
        <f t="shared" si="17"/>
        <v>52.327579935029604</v>
      </c>
      <c r="AE8" s="47">
        <f>U8-W8-X8-Z8-AA8-AB8-AC8-AD8</f>
        <v>4107.6596860649688</v>
      </c>
      <c r="AF8" s="46"/>
      <c r="AG8" s="48">
        <f>IF(R8=0,0,U8/R8)</f>
        <v>2607.8000000000002</v>
      </c>
      <c r="AH8" s="49">
        <f>H8</f>
        <v>169.89</v>
      </c>
      <c r="AI8" s="49">
        <f>IF(R8=0,0,X8/R8)</f>
        <v>1121.354</v>
      </c>
      <c r="AJ8" s="49">
        <f>IF(P8=0,Z8/1,Z8/P8)</f>
        <v>147.07599999999999</v>
      </c>
      <c r="AK8" s="49">
        <f>IF(P8=0,0,AA8/P8)</f>
        <v>337.48254680000002</v>
      </c>
      <c r="AL8" s="49">
        <f t="array" ref="AL8">_xlfn.IFS(R8=0,AE8,R8&lt;0,AE8/-R8,R8&gt;0,AE8/R8)</f>
        <v>821.53193721299374</v>
      </c>
      <c r="AM8" s="50">
        <f>IF(AG8=0,0,AL8/AG8)</f>
        <v>0.31502873579760476</v>
      </c>
      <c r="AN8" s="51">
        <f>IF(AH8=0,0,AL8/AH8)</f>
        <v>4.8356697699275637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1</v>
      </c>
      <c r="O9" s="38">
        <f t="shared" si="16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ref="R9:R16" si="18">P9-Q9</f>
        <v>1</v>
      </c>
      <c r="S9" s="41">
        <f>SUMIFS('Отчет 30-31.03'!P:P,'Отчет 30-31.03'!C:C,"Продажи",'Отчет 30-31.03'!E:E,B9)</f>
        <v>2420</v>
      </c>
      <c r="T9" s="42">
        <f>SUMIFS('Отчет 30-31.03'!P:P,'Отчет 30-31.03'!C:C,"Возвраты",'Отчет 30-31.03'!E:E,B9)</f>
        <v>0</v>
      </c>
      <c r="U9" s="40">
        <f t="shared" ref="U9:U16" si="19">S9+T9</f>
        <v>2420</v>
      </c>
      <c r="V9" s="43">
        <f t="shared" si="3"/>
        <v>3.9905677489570107E-2</v>
      </c>
      <c r="W9" s="44">
        <f t="shared" ref="W9:W16" si="20">R9*H9</f>
        <v>123</v>
      </c>
      <c r="X9" s="42">
        <f>-SUMIFS('Отчет 30-31.03'!P:P,'Отчет 30-31.03'!C:C,"Вознаграждение Ozon",'Отчет 30-31.03'!E:E,B9)</f>
        <v>1040.5999999999999</v>
      </c>
      <c r="Y9" s="45">
        <f t="shared" si="5"/>
        <v>0.42999999999999994</v>
      </c>
      <c r="Z9" s="42">
        <f>-SUMIFS('Отчет 30-31.03'!P:P,'Отчет 30-31.03'!C:C,"Услуги доставки",'Отчет 30-31.03'!E:E,B9)</f>
        <v>113.88</v>
      </c>
      <c r="AA9" s="32"/>
      <c r="AB9" s="55"/>
      <c r="AC9" s="42"/>
      <c r="AD9" s="46">
        <f t="shared" si="17"/>
        <v>9.7118447306366757</v>
      </c>
      <c r="AE9" s="47">
        <f t="shared" ref="AE9:AE16" si="21">U9-W9-X9-Z9-AA9-AB9-AC9-AD9</f>
        <v>1132.8081552693634</v>
      </c>
      <c r="AF9" s="46"/>
      <c r="AG9" s="48">
        <f t="shared" ref="AG9:AG16" si="22">IF(R9=0,0,U9/R9)</f>
        <v>2420</v>
      </c>
      <c r="AH9" s="49">
        <f t="shared" ref="AH9:AH16" si="23">H9</f>
        <v>123</v>
      </c>
      <c r="AI9" s="49">
        <f t="shared" ref="AI9:AI16" si="24">IF(R9=0,0,X9/R9)</f>
        <v>1040.5999999999999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1132.8081552693634</v>
      </c>
      <c r="AM9" s="50">
        <f t="shared" ref="AM9:AM16" si="27">IF(AG9=0,0,AL9/AG9)</f>
        <v>0.46810254349973696</v>
      </c>
      <c r="AN9" s="51">
        <f t="shared" ref="AN9:AN16" si="28">IF(AH9=0,0,AL9/AH9)</f>
        <v>9.2098224005639295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0.5</v>
      </c>
      <c r="O10" s="38">
        <f t="shared" si="16"/>
        <v>0.5</v>
      </c>
      <c r="P10" s="39">
        <f>SUMIFS('Отчет 30-31.03'!H:H,'Отчет 30-31.03'!D:D,"Выручка",'Отчет 30-31.03'!E:E,B10)</f>
        <v>1</v>
      </c>
      <c r="Q10" s="39">
        <f>SUMIFS('Отчет 30-31.03'!H:H,'Отчет 30-31.03'!D:D,"Возврат выручки",'Отчет 30-31.03'!E:E,B10)</f>
        <v>0</v>
      </c>
      <c r="R10" s="40">
        <f t="shared" si="18"/>
        <v>1</v>
      </c>
      <c r="S10" s="41">
        <f>SUMIFS('Отчет 30-31.03'!P:P,'Отчет 30-31.03'!C:C,"Продажи",'Отчет 30-31.03'!E:E,B10)</f>
        <v>2420</v>
      </c>
      <c r="T10" s="42">
        <f>SUMIFS('Отчет 30-31.03'!P:P,'Отчет 30-31.03'!C:C,"Возвраты",'Отчет 30-31.03'!E:E,B10)</f>
        <v>0</v>
      </c>
      <c r="U10" s="40">
        <f t="shared" si="19"/>
        <v>2420</v>
      </c>
      <c r="V10" s="43">
        <f t="shared" si="3"/>
        <v>3.9905677489570107E-2</v>
      </c>
      <c r="W10" s="44">
        <f t="shared" si="20"/>
        <v>123</v>
      </c>
      <c r="X10" s="42">
        <f>-SUMIFS('Отчет 30-31.03'!P:P,'Отчет 30-31.03'!C:C,"Вознаграждение Ozon",'Отчет 30-31.03'!E:E,B10)</f>
        <v>1040.5999999999999</v>
      </c>
      <c r="Y10" s="45">
        <f t="shared" si="5"/>
        <v>0.42999999999999994</v>
      </c>
      <c r="Z10" s="42">
        <f>-SUMIFS('Отчет 30-31.03'!P:P,'Отчет 30-31.03'!C:C,"Услуги доставки",'Отчет 30-31.03'!E:E,B10)</f>
        <v>97.87</v>
      </c>
      <c r="AA10" s="32"/>
      <c r="AB10" s="55"/>
      <c r="AC10" s="42"/>
      <c r="AD10" s="46">
        <f t="shared" si="17"/>
        <v>9.7118447306366757</v>
      </c>
      <c r="AE10" s="47">
        <f t="shared" si="21"/>
        <v>1148.8181552693636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97.87</v>
      </c>
      <c r="AK10" s="49">
        <f t="shared" si="26"/>
        <v>0</v>
      </c>
      <c r="AL10" s="49">
        <f t="array" ref="AL10">_xlfn.IFS(R10=0,AE10,R10&lt;0,AE10/-R10,R10&gt;0,AE10/R10)</f>
        <v>1148.8181552693636</v>
      </c>
      <c r="AM10" s="50">
        <f t="shared" si="27"/>
        <v>0.47471824597907586</v>
      </c>
      <c r="AN10" s="51">
        <f t="shared" si="28"/>
        <v>9.3399850021899482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8</v>
      </c>
      <c r="L11" s="36"/>
      <c r="M11" s="36"/>
      <c r="N11" s="37">
        <f t="shared" si="15"/>
        <v>4</v>
      </c>
      <c r="O11" s="38">
        <f t="shared" si="16"/>
        <v>2</v>
      </c>
      <c r="P11" s="39">
        <f>SUMIFS('Отчет 30-31.03'!H:H,'Отчет 30-31.03'!D:D,"Выручка",'Отчет 30-31.03'!E:E,B11)</f>
        <v>4</v>
      </c>
      <c r="Q11" s="39">
        <f>SUMIFS('Отчет 30-31.03'!H:H,'Отчет 30-31.03'!D:D,"Возврат выручки",'Отчет 30-31.03'!E:E,B11)</f>
        <v>0</v>
      </c>
      <c r="R11" s="40">
        <f t="shared" si="18"/>
        <v>4</v>
      </c>
      <c r="S11" s="41">
        <f>SUMIFS('Отчет 30-31.03'!P:P,'Отчет 30-31.03'!C:C,"Продажи",'Отчет 30-31.03'!E:E,B11)</f>
        <v>8652</v>
      </c>
      <c r="T11" s="42">
        <f>SUMIFS('Отчет 30-31.03'!P:P,'Отчет 30-31.03'!C:C,"Возвраты",'Отчет 30-31.03'!E:E,B11)</f>
        <v>0</v>
      </c>
      <c r="U11" s="40">
        <f t="shared" si="19"/>
        <v>8652</v>
      </c>
      <c r="V11" s="43">
        <f t="shared" si="3"/>
        <v>0.14267104199990105</v>
      </c>
      <c r="W11" s="44">
        <f t="shared" si="20"/>
        <v>492</v>
      </c>
      <c r="X11" s="42">
        <f>-SUMIFS('Отчет 30-31.03'!P:P,'Отчет 30-31.03'!C:C,"Вознаграждение Ozon",'Отчет 30-31.03'!E:E,B11)</f>
        <v>3720.36</v>
      </c>
      <c r="Y11" s="45">
        <f t="shared" si="5"/>
        <v>0.43</v>
      </c>
      <c r="Z11" s="42">
        <f>-SUMIFS('Отчет 30-31.03'!P:P,'Отчет 30-31.03'!C:C,"Услуги доставки",'Отчет 30-31.03'!E:E,B11)</f>
        <v>915.21</v>
      </c>
      <c r="AA11" s="32">
        <v>2108.5090030000001</v>
      </c>
      <c r="AB11" s="55"/>
      <c r="AC11" s="42"/>
      <c r="AD11" s="46">
        <f t="shared" si="17"/>
        <v>34.72185149151592</v>
      </c>
      <c r="AE11" s="47">
        <f t="shared" si="21"/>
        <v>1381.1991455084833</v>
      </c>
      <c r="AF11" s="46"/>
      <c r="AG11" s="48">
        <f t="shared" si="22"/>
        <v>2163</v>
      </c>
      <c r="AH11" s="49">
        <f t="shared" si="23"/>
        <v>123</v>
      </c>
      <c r="AI11" s="49">
        <f t="shared" si="24"/>
        <v>930.09</v>
      </c>
      <c r="AJ11" s="49">
        <f t="shared" si="25"/>
        <v>228.80250000000001</v>
      </c>
      <c r="AK11" s="49">
        <f t="shared" si="26"/>
        <v>527.12725075000003</v>
      </c>
      <c r="AL11" s="49">
        <f t="array" ref="AL11">_xlfn.IFS(R11=0,AE11,R11&lt;0,AE11/-R11,R11&gt;0,AE11/R11)</f>
        <v>345.29978637712082</v>
      </c>
      <c r="AM11" s="50">
        <f t="shared" si="27"/>
        <v>0.1596392909741659</v>
      </c>
      <c r="AN11" s="51">
        <f t="shared" si="28"/>
        <v>2.8073153363993564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3</v>
      </c>
      <c r="L12" s="36"/>
      <c r="M12" s="36"/>
      <c r="N12" s="37">
        <f t="shared" si="15"/>
        <v>1.5</v>
      </c>
      <c r="O12" s="38">
        <f t="shared" si="16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8"/>
        <v>1</v>
      </c>
      <c r="S12" s="41">
        <f>SUMIFS('Отчет 30-31.03'!P:P,'Отчет 30-31.03'!C:C,"Продажи",'Отчет 30-31.03'!E:E,B12)</f>
        <v>2393</v>
      </c>
      <c r="T12" s="42">
        <f>SUMIFS('Отчет 30-31.03'!P:P,'Отчет 30-31.03'!C:C,"Возвраты",'Отчет 30-31.03'!E:E,B12)</f>
        <v>0</v>
      </c>
      <c r="U12" s="40">
        <f t="shared" si="19"/>
        <v>2393</v>
      </c>
      <c r="V12" s="43">
        <f t="shared" si="3"/>
        <v>3.9460448856422012E-2</v>
      </c>
      <c r="W12" s="44">
        <f t="shared" si="20"/>
        <v>117</v>
      </c>
      <c r="X12" s="42">
        <f>-SUMIFS('Отчет 30-31.03'!P:P,'Отчет 30-31.03'!C:C,"Вознаграждение Ozon",'Отчет 30-31.03'!E:E,B12)</f>
        <v>1028.99</v>
      </c>
      <c r="Y12" s="45">
        <f t="shared" si="5"/>
        <v>0.43</v>
      </c>
      <c r="Z12" s="42">
        <f>-SUMIFS('Отчет 30-31.03'!P:P,'Отчет 30-31.03'!C:C,"Услуги доставки",'Отчет 30-31.03'!E:E,B12)</f>
        <v>334.14</v>
      </c>
      <c r="AA12" s="32">
        <v>1072.4164960000001</v>
      </c>
      <c r="AB12" s="55"/>
      <c r="AC12" s="42"/>
      <c r="AD12" s="46">
        <f t="shared" si="17"/>
        <v>9.6034894381874238</v>
      </c>
      <c r="AE12" s="47">
        <f t="shared" si="21"/>
        <v>-169.14998543818746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334.14</v>
      </c>
      <c r="AK12" s="49">
        <f t="shared" si="26"/>
        <v>1072.4164960000001</v>
      </c>
      <c r="AL12" s="49">
        <f t="array" ref="AL12">_xlfn.IFS(R12=0,AE12,R12&lt;0,AE12/-R12,R12&gt;0,AE12/R12)</f>
        <v>-169.14998543818746</v>
      </c>
      <c r="AM12" s="50">
        <f t="shared" si="27"/>
        <v>-7.0685326133801699E-2</v>
      </c>
      <c r="AN12" s="51">
        <f t="shared" si="28"/>
        <v>-1.4457263712665596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5</v>
      </c>
      <c r="L13" s="36"/>
      <c r="M13" s="36"/>
      <c r="N13" s="37">
        <f t="shared" si="15"/>
        <v>2.5</v>
      </c>
      <c r="O13" s="38">
        <f t="shared" si="16"/>
        <v>1.5</v>
      </c>
      <c r="P13" s="39">
        <f>SUMIFS('Отчет 30-31.03'!H:H,'Отчет 30-31.03'!D:D,"Выручка",'Отчет 30-31.03'!E:E,B13)</f>
        <v>3</v>
      </c>
      <c r="Q13" s="39">
        <f>SUMIFS('Отчет 30-31.03'!H:H,'Отчет 30-31.03'!D:D,"Возврат выручки",'Отчет 30-31.03'!E:E,B13)</f>
        <v>0</v>
      </c>
      <c r="R13" s="40">
        <f t="shared" si="18"/>
        <v>3</v>
      </c>
      <c r="S13" s="41">
        <f>SUMIFS('Отчет 30-31.03'!P:P,'Отчет 30-31.03'!C:C,"Продажи",'Отчет 30-31.03'!E:E,B13)</f>
        <v>7329</v>
      </c>
      <c r="T13" s="42">
        <f>SUMIFS('Отчет 30-31.03'!P:P,'Отчет 30-31.03'!C:C,"Возвраты",'Отчет 30-31.03'!E:E,B13)</f>
        <v>0</v>
      </c>
      <c r="U13" s="40">
        <f t="shared" si="19"/>
        <v>7329</v>
      </c>
      <c r="V13" s="43">
        <f t="shared" si="3"/>
        <v>0.12085483897564435</v>
      </c>
      <c r="W13" s="44">
        <f t="shared" si="20"/>
        <v>369</v>
      </c>
      <c r="X13" s="42">
        <f>-SUMIFS('Отчет 30-31.03'!P:P,'Отчет 30-31.03'!C:C,"Вознаграждение Ozon",'Отчет 30-31.03'!E:E,B13)</f>
        <v>3151.4700000000003</v>
      </c>
      <c r="Y13" s="45">
        <f t="shared" si="5"/>
        <v>0.43000000000000005</v>
      </c>
      <c r="Z13" s="42">
        <f>-SUMIFS('Отчет 30-31.03'!P:P,'Отчет 30-31.03'!C:C,"Услуги доставки",'Отчет 30-31.03'!E:E,B13)</f>
        <v>326.63</v>
      </c>
      <c r="AA13" s="32">
        <v>1070.3319649999999</v>
      </c>
      <c r="AB13" s="55"/>
      <c r="AC13" s="42"/>
      <c r="AD13" s="46">
        <f t="shared" si="17"/>
        <v>29.412442161502565</v>
      </c>
      <c r="AE13" s="47">
        <f t="shared" si="21"/>
        <v>2382.1555928384973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108.87666666666667</v>
      </c>
      <c r="AK13" s="49">
        <f t="shared" si="26"/>
        <v>356.77732166666664</v>
      </c>
      <c r="AL13" s="49">
        <f t="array" ref="AL13">_xlfn.IFS(R13=0,AE13,R13&lt;0,AE13/-R13,R13&gt;0,AE13/R13)</f>
        <v>794.05186427949911</v>
      </c>
      <c r="AM13" s="50">
        <f t="shared" si="27"/>
        <v>0.32503146306979086</v>
      </c>
      <c r="AN13" s="51">
        <f t="shared" si="28"/>
        <v>6.4557062136544641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8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30-31.03'!P:P,'Отчет 30-31.03'!C:C,"Вознаграждение Ozon",'Отчет 30-31.03'!E:E,B14)</f>
        <v>0</v>
      </c>
      <c r="Y14" s="45">
        <f t="shared" si="5"/>
        <v>0</v>
      </c>
      <c r="Z14" s="42">
        <f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si="17"/>
        <v>0</v>
      </c>
      <c r="AE14" s="47">
        <f t="shared" si="21"/>
        <v>0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0</v>
      </c>
      <c r="AM14" s="50">
        <f t="shared" si="27"/>
        <v>0</v>
      </c>
      <c r="AN14" s="51">
        <f t="shared" si="28"/>
        <v>0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8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30-31.03'!P:P,'Отчет 30-31.03'!C:C,"Вознаграждение Ozon",'Отчет 30-31.03'!E:E,B15)</f>
        <v>0</v>
      </c>
      <c r="Y15" s="45">
        <f t="shared" si="5"/>
        <v>0</v>
      </c>
      <c r="Z15" s="42">
        <f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si="17"/>
        <v>0</v>
      </c>
      <c r="AE15" s="47">
        <f t="shared" si="21"/>
        <v>0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0</v>
      </c>
      <c r="AK15" s="49">
        <f t="shared" si="26"/>
        <v>0</v>
      </c>
      <c r="AL15" s="49">
        <f t="array" ref="AL15">_xlfn.IFS(R15=0,AE15,R15&lt;0,AE15/-R15,R15&gt;0,AE15/R15)</f>
        <v>0</v>
      </c>
      <c r="AM15" s="50">
        <f t="shared" si="27"/>
        <v>0</v>
      </c>
      <c r="AN15" s="51">
        <f t="shared" si="28"/>
        <v>0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4</v>
      </c>
      <c r="N16" s="37">
        <f t="shared" si="15"/>
        <v>2</v>
      </c>
      <c r="O16" s="38">
        <f t="shared" si="16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8"/>
        <v>1</v>
      </c>
      <c r="S16" s="41">
        <f>SUMIFS('Отчет 30-31.03'!P:P,'Отчет 30-31.03'!C:C,"Продажи",'Отчет 30-31.03'!E:E,B16)</f>
        <v>2550</v>
      </c>
      <c r="T16" s="42">
        <f>SUMIFS('Отчет 30-31.03'!P:P,'Отчет 30-31.03'!C:C,"Возвраты",'Отчет 30-31.03'!E:E,B16)</f>
        <v>0</v>
      </c>
      <c r="U16" s="40">
        <f t="shared" si="19"/>
        <v>2550</v>
      </c>
      <c r="V16" s="43">
        <f>U16/$U$24</f>
        <v>4.2049370908431312E-2</v>
      </c>
      <c r="W16" s="44">
        <f t="shared" si="20"/>
        <v>117</v>
      </c>
      <c r="X16" s="42">
        <f>-SUMIFS('Отчет 30-31.03'!P:P,'Отчет 30-31.03'!C:C,"Вознаграждение Ozon",'Отчет 30-31.03'!E:E,B16)</f>
        <v>1096.5</v>
      </c>
      <c r="Y16" s="45">
        <f t="shared" si="5"/>
        <v>0.43</v>
      </c>
      <c r="Z16" s="42">
        <f>-SUMIFS('Отчет 30-31.03'!P:P,'Отчет 30-31.03'!C:C,"Услуги доставки",'Отчет 30-31.03'!E:E,B16)</f>
        <v>213.25</v>
      </c>
      <c r="AA16" s="32">
        <v>1363.719478</v>
      </c>
      <c r="AB16" s="55"/>
      <c r="AC16" s="42"/>
      <c r="AD16" s="46">
        <f t="shared" si="17"/>
        <v>10.233555397984928</v>
      </c>
      <c r="AE16" s="47">
        <f t="shared" si="21"/>
        <v>-250.70303339798491</v>
      </c>
      <c r="AF16" s="46"/>
      <c r="AG16" s="48">
        <f t="shared" si="22"/>
        <v>2550</v>
      </c>
      <c r="AH16" s="49">
        <f t="shared" si="23"/>
        <v>117</v>
      </c>
      <c r="AI16" s="49">
        <f t="shared" si="24"/>
        <v>1096.5</v>
      </c>
      <c r="AJ16" s="49">
        <f t="shared" si="25"/>
        <v>213.25</v>
      </c>
      <c r="AK16" s="49">
        <f t="shared" si="26"/>
        <v>1363.719478</v>
      </c>
      <c r="AL16" s="49">
        <f t="array" ref="AL16">_xlfn.IFS(R16=0,AE16,R16&lt;0,AE16/-R16,R16&gt;0,AE16/R16)</f>
        <v>-250.70303339798491</v>
      </c>
      <c r="AM16" s="50">
        <f t="shared" si="27"/>
        <v>-9.8314915058033303E-2</v>
      </c>
      <c r="AN16" s="51">
        <f t="shared" si="28"/>
        <v>-2.1427609692135463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2318.0133333333333</v>
      </c>
      <c r="AH17" s="58">
        <f t="shared" si="30"/>
        <v>127.26</v>
      </c>
      <c r="AI17" s="58">
        <f t="shared" si="30"/>
        <v>996.74573333333342</v>
      </c>
      <c r="AJ17" s="58">
        <f t="shared" si="30"/>
        <v>169.8416818181818</v>
      </c>
      <c r="AK17" s="58">
        <f t="shared" si="30"/>
        <v>593.53199089761904</v>
      </c>
      <c r="AL17" s="58">
        <f t="shared" si="30"/>
        <v>528.30709122560268</v>
      </c>
      <c r="AM17" s="59">
        <f t="shared" si="30"/>
        <v>0.24851365935631486</v>
      </c>
      <c r="AN17" s="59">
        <f t="shared" si="30"/>
        <v>4.2123326261445184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52</v>
      </c>
      <c r="L18" s="67"/>
      <c r="M18" s="67"/>
      <c r="N18" s="68"/>
      <c r="O18" s="69"/>
      <c r="P18" s="64">
        <f t="shared" ref="P18:X18" si="31">SUM(P3:P16)</f>
        <v>26</v>
      </c>
      <c r="Q18" s="64">
        <f t="shared" si="31"/>
        <v>0</v>
      </c>
      <c r="R18" s="64">
        <f t="shared" si="31"/>
        <v>26</v>
      </c>
      <c r="S18" s="70">
        <f t="shared" si="31"/>
        <v>60643</v>
      </c>
      <c r="T18" s="64">
        <f t="shared" si="31"/>
        <v>0</v>
      </c>
      <c r="U18" s="64">
        <f t="shared" si="31"/>
        <v>60643</v>
      </c>
      <c r="V18" s="71">
        <f t="shared" si="31"/>
        <v>0.99999999999999989</v>
      </c>
      <c r="W18" s="64">
        <f t="shared" si="31"/>
        <v>3423.69</v>
      </c>
      <c r="X18" s="64">
        <f t="shared" si="31"/>
        <v>26076.49</v>
      </c>
      <c r="Y18" s="72">
        <f>IF(U18=0,0,X18/U18)</f>
        <v>0.43000000000000005</v>
      </c>
      <c r="Z18" s="64">
        <f>SUM(Z3:Z16)</f>
        <v>4441.24</v>
      </c>
      <c r="AA18" s="64">
        <f>IFERROR(P18*AA24/P24,0)</f>
        <v>11946.08</v>
      </c>
      <c r="AB18" s="64">
        <f>SUM(AB3:AB16)</f>
        <v>0</v>
      </c>
      <c r="AC18" s="64">
        <f>SUM(AC3:AC16)</f>
        <v>0</v>
      </c>
      <c r="AD18" s="73">
        <f>SUM(AD3:AD16)</f>
        <v>243.36999999999998</v>
      </c>
      <c r="AE18" s="74">
        <f>SUM(AE3:AE16)</f>
        <v>15999.474659999996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52</v>
      </c>
      <c r="L24" s="119"/>
      <c r="M24" s="119"/>
      <c r="N24" s="119"/>
      <c r="O24" s="119"/>
      <c r="P24" s="120">
        <f>P18+P22</f>
        <v>26</v>
      </c>
      <c r="Q24" s="118">
        <f>Q18+Q22</f>
        <v>0</v>
      </c>
      <c r="R24" s="121">
        <f>R18-R22</f>
        <v>26</v>
      </c>
      <c r="S24" s="118">
        <f t="shared" ref="S24:X24" si="34">S18+S22</f>
        <v>60643</v>
      </c>
      <c r="T24" s="118">
        <f t="shared" si="34"/>
        <v>0</v>
      </c>
      <c r="U24" s="121">
        <f t="shared" si="34"/>
        <v>60643</v>
      </c>
      <c r="V24" s="122">
        <f t="shared" si="34"/>
        <v>0.99999999999999989</v>
      </c>
      <c r="W24" s="118">
        <f t="shared" si="34"/>
        <v>3423.69</v>
      </c>
      <c r="X24" s="118">
        <f t="shared" si="34"/>
        <v>26076.49</v>
      </c>
      <c r="Y24" s="123">
        <f>X24/U24</f>
        <v>0.43000000000000005</v>
      </c>
      <c r="Z24" s="118">
        <f>Z18+Z22</f>
        <v>4441.24</v>
      </c>
      <c r="AA24" s="124">
        <v>11946.08</v>
      </c>
      <c r="AB24" s="125"/>
      <c r="AC24" s="125">
        <f>SUM(AC3:AC20)</f>
        <v>0</v>
      </c>
      <c r="AD24" s="118">
        <f>AD18+AD22</f>
        <v>243.36999999999998</v>
      </c>
      <c r="AE24" s="126">
        <f>AE18+AE22</f>
        <v>15999.474659999996</v>
      </c>
      <c r="AF24" s="127"/>
      <c r="AG24" s="128"/>
      <c r="AH24" s="129"/>
      <c r="AI24" s="129"/>
      <c r="AJ24" s="129"/>
      <c r="AK24" s="129">
        <f>AA25/P24</f>
        <v>402.25905153846151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10458.735339999999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1187.3446600000007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84" priority="19" operator="greaterThan">
      <formula>120</formula>
    </cfRule>
  </conditionalFormatting>
  <conditionalFormatting sqref="N23">
    <cfRule type="cellIs" dxfId="283" priority="18" operator="between">
      <formula>0.000001</formula>
      <formula>25</formula>
    </cfRule>
  </conditionalFormatting>
  <conditionalFormatting sqref="V1 V25:V1048576">
    <cfRule type="cellIs" dxfId="28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81" priority="14" operator="greaterThan">
      <formula>120</formula>
    </cfRule>
  </conditionalFormatting>
  <conditionalFormatting sqref="Q23">
    <cfRule type="cellIs" dxfId="280" priority="13" operator="greaterThan">
      <formula>120</formula>
    </cfRule>
  </conditionalFormatting>
  <conditionalFormatting sqref="R23">
    <cfRule type="cellIs" dxfId="279" priority="12" operator="greaterThan">
      <formula>120</formula>
    </cfRule>
  </conditionalFormatting>
  <conditionalFormatting sqref="S23">
    <cfRule type="cellIs" dxfId="278" priority="11" operator="greaterThan">
      <formula>120</formula>
    </cfRule>
  </conditionalFormatting>
  <conditionalFormatting sqref="T23">
    <cfRule type="cellIs" dxfId="277" priority="10" operator="greaterThan">
      <formula>120</formula>
    </cfRule>
  </conditionalFormatting>
  <conditionalFormatting sqref="U23">
    <cfRule type="cellIs" dxfId="276" priority="9" operator="greaterThan">
      <formula>120</formula>
    </cfRule>
  </conditionalFormatting>
  <conditionalFormatting sqref="V23">
    <cfRule type="cellIs" dxfId="275" priority="8" operator="greaterThan">
      <formula>120</formula>
    </cfRule>
  </conditionalFormatting>
  <conditionalFormatting sqref="W23">
    <cfRule type="cellIs" dxfId="274" priority="7" operator="greaterThan">
      <formula>120</formula>
    </cfRule>
  </conditionalFormatting>
  <conditionalFormatting sqref="X23">
    <cfRule type="cellIs" dxfId="273" priority="6" operator="greaterThan">
      <formula>120</formula>
    </cfRule>
  </conditionalFormatting>
  <conditionalFormatting sqref="Z23">
    <cfRule type="cellIs" dxfId="27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1" priority="19" operator="greaterThan">
      <formula>120</formula>
    </cfRule>
  </conditionalFormatting>
  <conditionalFormatting sqref="N23">
    <cfRule type="cellIs" dxfId="270" priority="18" operator="between">
      <formula>0.000001</formula>
      <formula>25</formula>
    </cfRule>
  </conditionalFormatting>
  <conditionalFormatting sqref="V1 V25:V1048576">
    <cfRule type="cellIs" dxfId="26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68" priority="14" operator="greaterThan">
      <formula>120</formula>
    </cfRule>
  </conditionalFormatting>
  <conditionalFormatting sqref="Q23">
    <cfRule type="cellIs" dxfId="267" priority="13" operator="greaterThan">
      <formula>120</formula>
    </cfRule>
  </conditionalFormatting>
  <conditionalFormatting sqref="R23">
    <cfRule type="cellIs" dxfId="266" priority="12" operator="greaterThan">
      <formula>120</formula>
    </cfRule>
  </conditionalFormatting>
  <conditionalFormatting sqref="S23">
    <cfRule type="cellIs" dxfId="265" priority="11" operator="greaterThan">
      <formula>120</formula>
    </cfRule>
  </conditionalFormatting>
  <conditionalFormatting sqref="T23">
    <cfRule type="cellIs" dxfId="264" priority="10" operator="greaterThan">
      <formula>120</formula>
    </cfRule>
  </conditionalFormatting>
  <conditionalFormatting sqref="U23">
    <cfRule type="cellIs" dxfId="263" priority="9" operator="greaterThan">
      <formula>120</formula>
    </cfRule>
  </conditionalFormatting>
  <conditionalFormatting sqref="V23">
    <cfRule type="cellIs" dxfId="262" priority="8" operator="greaterThan">
      <formula>120</formula>
    </cfRule>
  </conditionalFormatting>
  <conditionalFormatting sqref="W23">
    <cfRule type="cellIs" dxfId="261" priority="7" operator="greaterThan">
      <formula>120</formula>
    </cfRule>
  </conditionalFormatting>
  <conditionalFormatting sqref="X23">
    <cfRule type="cellIs" dxfId="260" priority="6" operator="greaterThan">
      <formula>120</formula>
    </cfRule>
  </conditionalFormatting>
  <conditionalFormatting sqref="Z23">
    <cfRule type="cellIs" dxfId="25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8" priority="19" operator="greaterThan">
      <formula>120</formula>
    </cfRule>
  </conditionalFormatting>
  <conditionalFormatting sqref="N23">
    <cfRule type="cellIs" dxfId="257" priority="18" operator="between">
      <formula>0.000001</formula>
      <formula>25</formula>
    </cfRule>
  </conditionalFormatting>
  <conditionalFormatting sqref="V1 V25:V1048576">
    <cfRule type="cellIs" dxfId="25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55" priority="14" operator="greaterThan">
      <formula>120</formula>
    </cfRule>
  </conditionalFormatting>
  <conditionalFormatting sqref="Q23">
    <cfRule type="cellIs" dxfId="254" priority="13" operator="greaterThan">
      <formula>120</formula>
    </cfRule>
  </conditionalFormatting>
  <conditionalFormatting sqref="R23">
    <cfRule type="cellIs" dxfId="253" priority="12" operator="greaterThan">
      <formula>120</formula>
    </cfRule>
  </conditionalFormatting>
  <conditionalFormatting sqref="S23">
    <cfRule type="cellIs" dxfId="252" priority="11" operator="greaterThan">
      <formula>120</formula>
    </cfRule>
  </conditionalFormatting>
  <conditionalFormatting sqref="T23">
    <cfRule type="cellIs" dxfId="251" priority="10" operator="greaterThan">
      <formula>120</formula>
    </cfRule>
  </conditionalFormatting>
  <conditionalFormatting sqref="U23">
    <cfRule type="cellIs" dxfId="250" priority="9" operator="greaterThan">
      <formula>120</formula>
    </cfRule>
  </conditionalFormatting>
  <conditionalFormatting sqref="V23">
    <cfRule type="cellIs" dxfId="249" priority="8" operator="greaterThan">
      <formula>120</formula>
    </cfRule>
  </conditionalFormatting>
  <conditionalFormatting sqref="W23">
    <cfRule type="cellIs" dxfId="248" priority="7" operator="greaterThan">
      <formula>120</formula>
    </cfRule>
  </conditionalFormatting>
  <conditionalFormatting sqref="X23">
    <cfRule type="cellIs" dxfId="247" priority="6" operator="greaterThan">
      <formula>120</formula>
    </cfRule>
  </conditionalFormatting>
  <conditionalFormatting sqref="Z23">
    <cfRule type="cellIs" dxfId="24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5" priority="19" operator="greaterThan">
      <formula>120</formula>
    </cfRule>
  </conditionalFormatting>
  <conditionalFormatting sqref="N23">
    <cfRule type="cellIs" dxfId="244" priority="18" operator="between">
      <formula>0.000001</formula>
      <formula>25</formula>
    </cfRule>
  </conditionalFormatting>
  <conditionalFormatting sqref="V1 V25:V1048576">
    <cfRule type="cellIs" dxfId="24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42" priority="14" operator="greaterThan">
      <formula>120</formula>
    </cfRule>
  </conditionalFormatting>
  <conditionalFormatting sqref="Q23">
    <cfRule type="cellIs" dxfId="241" priority="13" operator="greaterThan">
      <formula>120</formula>
    </cfRule>
  </conditionalFormatting>
  <conditionalFormatting sqref="R23">
    <cfRule type="cellIs" dxfId="240" priority="12" operator="greaterThan">
      <formula>120</formula>
    </cfRule>
  </conditionalFormatting>
  <conditionalFormatting sqref="S23">
    <cfRule type="cellIs" dxfId="239" priority="11" operator="greaterThan">
      <formula>120</formula>
    </cfRule>
  </conditionalFormatting>
  <conditionalFormatting sqref="T23">
    <cfRule type="cellIs" dxfId="238" priority="10" operator="greaterThan">
      <formula>120</formula>
    </cfRule>
  </conditionalFormatting>
  <conditionalFormatting sqref="U23">
    <cfRule type="cellIs" dxfId="237" priority="9" operator="greaterThan">
      <formula>120</formula>
    </cfRule>
  </conditionalFormatting>
  <conditionalFormatting sqref="V23">
    <cfRule type="cellIs" dxfId="236" priority="8" operator="greaterThan">
      <formula>120</formula>
    </cfRule>
  </conditionalFormatting>
  <conditionalFormatting sqref="W23">
    <cfRule type="cellIs" dxfId="235" priority="7" operator="greaterThan">
      <formula>120</formula>
    </cfRule>
  </conditionalFormatting>
  <conditionalFormatting sqref="X23">
    <cfRule type="cellIs" dxfId="234" priority="6" operator="greaterThan">
      <formula>120</formula>
    </cfRule>
  </conditionalFormatting>
  <conditionalFormatting sqref="Z23">
    <cfRule type="cellIs" dxfId="23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32" priority="19" operator="greaterThan">
      <formula>120</formula>
    </cfRule>
  </conditionalFormatting>
  <conditionalFormatting sqref="N23">
    <cfRule type="cellIs" dxfId="231" priority="18" operator="between">
      <formula>0.000001</formula>
      <formula>25</formula>
    </cfRule>
  </conditionalFormatting>
  <conditionalFormatting sqref="V1 V25:V28 V30:V1048576">
    <cfRule type="cellIs" dxfId="23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29" priority="14" operator="greaterThan">
      <formula>120</formula>
    </cfRule>
  </conditionalFormatting>
  <conditionalFormatting sqref="Q23">
    <cfRule type="cellIs" dxfId="228" priority="13" operator="greaterThan">
      <formula>120</formula>
    </cfRule>
  </conditionalFormatting>
  <conditionalFormatting sqref="R23">
    <cfRule type="cellIs" dxfId="227" priority="12" operator="greaterThan">
      <formula>120</formula>
    </cfRule>
  </conditionalFormatting>
  <conditionalFormatting sqref="S23">
    <cfRule type="cellIs" dxfId="226" priority="11" operator="greaterThan">
      <formula>120</formula>
    </cfRule>
  </conditionalFormatting>
  <conditionalFormatting sqref="T23">
    <cfRule type="cellIs" dxfId="225" priority="10" operator="greaterThan">
      <formula>120</formula>
    </cfRule>
  </conditionalFormatting>
  <conditionalFormatting sqref="U23">
    <cfRule type="cellIs" dxfId="224" priority="9" operator="greaterThan">
      <formula>120</formula>
    </cfRule>
  </conditionalFormatting>
  <conditionalFormatting sqref="V23">
    <cfRule type="cellIs" dxfId="223" priority="8" operator="greaterThan">
      <formula>120</formula>
    </cfRule>
  </conditionalFormatting>
  <conditionalFormatting sqref="W23">
    <cfRule type="cellIs" dxfId="222" priority="7" operator="greaterThan">
      <formula>120</formula>
    </cfRule>
  </conditionalFormatting>
  <conditionalFormatting sqref="X23">
    <cfRule type="cellIs" dxfId="221" priority="6" operator="greaterThan">
      <formula>120</formula>
    </cfRule>
  </conditionalFormatting>
  <conditionalFormatting sqref="Z23">
    <cfRule type="cellIs" dxfId="22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219" priority="19" operator="greaterThan">
      <formula>120</formula>
    </cfRule>
  </conditionalFormatting>
  <conditionalFormatting sqref="N23">
    <cfRule type="cellIs" dxfId="218" priority="18" operator="between">
      <formula>0.000001</formula>
      <formula>25</formula>
    </cfRule>
  </conditionalFormatting>
  <conditionalFormatting sqref="V1 V25:V1048576">
    <cfRule type="cellIs" dxfId="21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216" priority="14" operator="greaterThan">
      <formula>120</formula>
    </cfRule>
  </conditionalFormatting>
  <conditionalFormatting sqref="Q23">
    <cfRule type="cellIs" dxfId="215" priority="13" operator="greaterThan">
      <formula>120</formula>
    </cfRule>
  </conditionalFormatting>
  <conditionalFormatting sqref="R23">
    <cfRule type="cellIs" dxfId="214" priority="12" operator="greaterThan">
      <formula>120</formula>
    </cfRule>
  </conditionalFormatting>
  <conditionalFormatting sqref="S23">
    <cfRule type="cellIs" dxfId="213" priority="11" operator="greaterThan">
      <formula>120</formula>
    </cfRule>
  </conditionalFormatting>
  <conditionalFormatting sqref="T23">
    <cfRule type="cellIs" dxfId="212" priority="10" operator="greaterThan">
      <formula>120</formula>
    </cfRule>
  </conditionalFormatting>
  <conditionalFormatting sqref="U23">
    <cfRule type="cellIs" dxfId="211" priority="9" operator="greaterThan">
      <formula>120</formula>
    </cfRule>
  </conditionalFormatting>
  <conditionalFormatting sqref="V23">
    <cfRule type="cellIs" dxfId="210" priority="8" operator="greaterThan">
      <formula>120</formula>
    </cfRule>
  </conditionalFormatting>
  <conditionalFormatting sqref="W23">
    <cfRule type="cellIs" dxfId="209" priority="7" operator="greaterThan">
      <formula>120</formula>
    </cfRule>
  </conditionalFormatting>
  <conditionalFormatting sqref="X23">
    <cfRule type="cellIs" dxfId="208" priority="6" operator="greaterThan">
      <formula>120</formula>
    </cfRule>
  </conditionalFormatting>
  <conditionalFormatting sqref="Z23">
    <cfRule type="cellIs" dxfId="20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D4" sqref="AD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8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299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299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299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299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299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299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299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299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299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299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299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299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299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Сводная!Z45+Сводная!R45+Сводная!S45+Сводная!T45+Сводная!V45-Сводная!U45-Сводная!W45+(AA24-AA25)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06" priority="19" operator="greaterThan">
      <formula>120</formula>
    </cfRule>
  </conditionalFormatting>
  <conditionalFormatting sqref="N23">
    <cfRule type="cellIs" dxfId="205" priority="18" operator="between">
      <formula>0.000001</formula>
      <formula>25</formula>
    </cfRule>
  </conditionalFormatting>
  <conditionalFormatting sqref="V1 V25:V1048576">
    <cfRule type="cellIs" dxfId="20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203" priority="14" operator="greaterThan">
      <formula>120</formula>
    </cfRule>
  </conditionalFormatting>
  <conditionalFormatting sqref="Q23">
    <cfRule type="cellIs" dxfId="202" priority="13" operator="greaterThan">
      <formula>120</formula>
    </cfRule>
  </conditionalFormatting>
  <conditionalFormatting sqref="R23">
    <cfRule type="cellIs" dxfId="201" priority="12" operator="greaterThan">
      <formula>120</formula>
    </cfRule>
  </conditionalFormatting>
  <conditionalFormatting sqref="S23">
    <cfRule type="cellIs" dxfId="200" priority="11" operator="greaterThan">
      <formula>120</formula>
    </cfRule>
  </conditionalFormatting>
  <conditionalFormatting sqref="T23">
    <cfRule type="cellIs" dxfId="199" priority="10" operator="greaterThan">
      <formula>120</formula>
    </cfRule>
  </conditionalFormatting>
  <conditionalFormatting sqref="U23">
    <cfRule type="cellIs" dxfId="198" priority="9" operator="greaterThan">
      <formula>120</formula>
    </cfRule>
  </conditionalFormatting>
  <conditionalFormatting sqref="V23">
    <cfRule type="cellIs" dxfId="197" priority="8" operator="greaterThan">
      <formula>120</formula>
    </cfRule>
  </conditionalFormatting>
  <conditionalFormatting sqref="W23">
    <cfRule type="cellIs" dxfId="196" priority="7" operator="greaterThan">
      <formula>120</formula>
    </cfRule>
  </conditionalFormatting>
  <conditionalFormatting sqref="X23">
    <cfRule type="cellIs" dxfId="195" priority="6" operator="greaterThan">
      <formula>120</formula>
    </cfRule>
  </conditionalFormatting>
  <conditionalFormatting sqref="Z23">
    <cfRule type="cellIs" dxfId="19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93" priority="19" operator="greaterThan">
      <formula>120</formula>
    </cfRule>
  </conditionalFormatting>
  <conditionalFormatting sqref="N23">
    <cfRule type="cellIs" dxfId="192" priority="18" operator="between">
      <formula>0.000001</formula>
      <formula>25</formula>
    </cfRule>
  </conditionalFormatting>
  <conditionalFormatting sqref="V1 V25:V1048576">
    <cfRule type="cellIs" dxfId="19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90" priority="14" operator="greaterThan">
      <formula>120</formula>
    </cfRule>
  </conditionalFormatting>
  <conditionalFormatting sqref="Q23">
    <cfRule type="cellIs" dxfId="189" priority="13" operator="greaterThan">
      <formula>120</formula>
    </cfRule>
  </conditionalFormatting>
  <conditionalFormatting sqref="R23">
    <cfRule type="cellIs" dxfId="188" priority="12" operator="greaterThan">
      <formula>120</formula>
    </cfRule>
  </conditionalFormatting>
  <conditionalFormatting sqref="S23">
    <cfRule type="cellIs" dxfId="187" priority="11" operator="greaterThan">
      <formula>120</formula>
    </cfRule>
  </conditionalFormatting>
  <conditionalFormatting sqref="T23">
    <cfRule type="cellIs" dxfId="186" priority="10" operator="greaterThan">
      <formula>120</formula>
    </cfRule>
  </conditionalFormatting>
  <conditionalFormatting sqref="U23">
    <cfRule type="cellIs" dxfId="185" priority="9" operator="greaterThan">
      <formula>120</formula>
    </cfRule>
  </conditionalFormatting>
  <conditionalFormatting sqref="V23">
    <cfRule type="cellIs" dxfId="184" priority="8" operator="greaterThan">
      <formula>120</formula>
    </cfRule>
  </conditionalFormatting>
  <conditionalFormatting sqref="W23">
    <cfRule type="cellIs" dxfId="183" priority="7" operator="greaterThan">
      <formula>120</formula>
    </cfRule>
  </conditionalFormatting>
  <conditionalFormatting sqref="X23">
    <cfRule type="cellIs" dxfId="182" priority="6" operator="greaterThan">
      <formula>120</formula>
    </cfRule>
  </conditionalFormatting>
  <conditionalFormatting sqref="Z23">
    <cfRule type="cellIs" dxfId="18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0" priority="19" operator="greaterThan">
      <formula>120</formula>
    </cfRule>
  </conditionalFormatting>
  <conditionalFormatting sqref="N23">
    <cfRule type="cellIs" dxfId="179" priority="18" operator="between">
      <formula>0.000001</formula>
      <formula>25</formula>
    </cfRule>
  </conditionalFormatting>
  <conditionalFormatting sqref="V1 V25:V1048576">
    <cfRule type="cellIs" dxfId="178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77" priority="14" operator="greaterThan">
      <formula>120</formula>
    </cfRule>
  </conditionalFormatting>
  <conditionalFormatting sqref="Q23">
    <cfRule type="cellIs" dxfId="176" priority="13" operator="greaterThan">
      <formula>120</formula>
    </cfRule>
  </conditionalFormatting>
  <conditionalFormatting sqref="R23">
    <cfRule type="cellIs" dxfId="175" priority="12" operator="greaterThan">
      <formula>120</formula>
    </cfRule>
  </conditionalFormatting>
  <conditionalFormatting sqref="S23">
    <cfRule type="cellIs" dxfId="174" priority="11" operator="greaterThan">
      <formula>120</formula>
    </cfRule>
  </conditionalFormatting>
  <conditionalFormatting sqref="T23">
    <cfRule type="cellIs" dxfId="173" priority="10" operator="greaterThan">
      <formula>120</formula>
    </cfRule>
  </conditionalFormatting>
  <conditionalFormatting sqref="U23">
    <cfRule type="cellIs" dxfId="172" priority="9" operator="greaterThan">
      <formula>120</formula>
    </cfRule>
  </conditionalFormatting>
  <conditionalFormatting sqref="V23">
    <cfRule type="cellIs" dxfId="171" priority="8" operator="greaterThan">
      <formula>120</formula>
    </cfRule>
  </conditionalFormatting>
  <conditionalFormatting sqref="W23">
    <cfRule type="cellIs" dxfId="170" priority="7" operator="greaterThan">
      <formula>120</formula>
    </cfRule>
  </conditionalFormatting>
  <conditionalFormatting sqref="X23">
    <cfRule type="cellIs" dxfId="169" priority="6" operator="greaterThan">
      <formula>120</formula>
    </cfRule>
  </conditionalFormatting>
  <conditionalFormatting sqref="Z23">
    <cfRule type="cellIs" dxfId="16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67" priority="19" operator="greaterThan">
      <formula>120</formula>
    </cfRule>
  </conditionalFormatting>
  <conditionalFormatting sqref="N23">
    <cfRule type="cellIs" dxfId="166" priority="18" operator="between">
      <formula>0.000001</formula>
      <formula>25</formula>
    </cfRule>
  </conditionalFormatting>
  <conditionalFormatting sqref="V1 V25:V28 V30:V1048576">
    <cfRule type="cellIs" dxfId="16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64" priority="14" operator="greaterThan">
      <formula>120</formula>
    </cfRule>
  </conditionalFormatting>
  <conditionalFormatting sqref="Q23">
    <cfRule type="cellIs" dxfId="163" priority="13" operator="greaterThan">
      <formula>120</formula>
    </cfRule>
  </conditionalFormatting>
  <conditionalFormatting sqref="R23">
    <cfRule type="cellIs" dxfId="162" priority="12" operator="greaterThan">
      <formula>120</formula>
    </cfRule>
  </conditionalFormatting>
  <conditionalFormatting sqref="S23">
    <cfRule type="cellIs" dxfId="161" priority="11" operator="greaterThan">
      <formula>120</formula>
    </cfRule>
  </conditionalFormatting>
  <conditionalFormatting sqref="T23">
    <cfRule type="cellIs" dxfId="160" priority="10" operator="greaterThan">
      <formula>120</formula>
    </cfRule>
  </conditionalFormatting>
  <conditionalFormatting sqref="U23">
    <cfRule type="cellIs" dxfId="159" priority="9" operator="greaterThan">
      <formula>120</formula>
    </cfRule>
  </conditionalFormatting>
  <conditionalFormatting sqref="V23">
    <cfRule type="cellIs" dxfId="158" priority="8" operator="greaterThan">
      <formula>120</formula>
    </cfRule>
  </conditionalFormatting>
  <conditionalFormatting sqref="W23">
    <cfRule type="cellIs" dxfId="157" priority="7" operator="greaterThan">
      <formula>120</formula>
    </cfRule>
  </conditionalFormatting>
  <conditionalFormatting sqref="X23">
    <cfRule type="cellIs" dxfId="156" priority="6" operator="greaterThan">
      <formula>120</formula>
    </cfRule>
  </conditionalFormatting>
  <conditionalFormatting sqref="Z23">
    <cfRule type="cellIs" dxfId="15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54" priority="19" operator="greaterThan">
      <formula>120</formula>
    </cfRule>
  </conditionalFormatting>
  <conditionalFormatting sqref="N23">
    <cfRule type="cellIs" dxfId="153" priority="18" operator="between">
      <formula>0.000001</formula>
      <formula>25</formula>
    </cfRule>
  </conditionalFormatting>
  <conditionalFormatting sqref="V1 V25:V28 V30:V1048576">
    <cfRule type="cellIs" dxfId="15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51" priority="14" operator="greaterThan">
      <formula>120</formula>
    </cfRule>
  </conditionalFormatting>
  <conditionalFormatting sqref="Q23">
    <cfRule type="cellIs" dxfId="150" priority="13" operator="greaterThan">
      <formula>120</formula>
    </cfRule>
  </conditionalFormatting>
  <conditionalFormatting sqref="R23">
    <cfRule type="cellIs" dxfId="149" priority="12" operator="greaterThan">
      <formula>120</formula>
    </cfRule>
  </conditionalFormatting>
  <conditionalFormatting sqref="S23">
    <cfRule type="cellIs" dxfId="148" priority="11" operator="greaterThan">
      <formula>120</formula>
    </cfRule>
  </conditionalFormatting>
  <conditionalFormatting sqref="T23">
    <cfRule type="cellIs" dxfId="147" priority="10" operator="greaterThan">
      <formula>120</formula>
    </cfRule>
  </conditionalFormatting>
  <conditionalFormatting sqref="U23">
    <cfRule type="cellIs" dxfId="146" priority="9" operator="greaterThan">
      <formula>120</formula>
    </cfRule>
  </conditionalFormatting>
  <conditionalFormatting sqref="V23">
    <cfRule type="cellIs" dxfId="145" priority="8" operator="greaterThan">
      <formula>120</formula>
    </cfRule>
  </conditionalFormatting>
  <conditionalFormatting sqref="W23">
    <cfRule type="cellIs" dxfId="144" priority="7" operator="greaterThan">
      <formula>120</formula>
    </cfRule>
  </conditionalFormatting>
  <conditionalFormatting sqref="X23">
    <cfRule type="cellIs" dxfId="143" priority="6" operator="greaterThan">
      <formula>120</formula>
    </cfRule>
  </conditionalFormatting>
  <conditionalFormatting sqref="Z23">
    <cfRule type="cellIs" dxfId="14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1" priority="19" operator="greaterThan">
      <formula>120</formula>
    </cfRule>
  </conditionalFormatting>
  <conditionalFormatting sqref="N23">
    <cfRule type="cellIs" dxfId="140" priority="18" operator="between">
      <formula>0.000001</formula>
      <formula>25</formula>
    </cfRule>
  </conditionalFormatting>
  <conditionalFormatting sqref="V1 V25:V28 V30:V1048576">
    <cfRule type="cellIs" dxfId="139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38" priority="14" operator="greaterThan">
      <formula>120</formula>
    </cfRule>
  </conditionalFormatting>
  <conditionalFormatting sqref="Q23">
    <cfRule type="cellIs" dxfId="137" priority="13" operator="greaterThan">
      <formula>120</formula>
    </cfRule>
  </conditionalFormatting>
  <conditionalFormatting sqref="R23">
    <cfRule type="cellIs" dxfId="136" priority="12" operator="greaterThan">
      <formula>120</formula>
    </cfRule>
  </conditionalFormatting>
  <conditionalFormatting sqref="S23">
    <cfRule type="cellIs" dxfId="135" priority="11" operator="greaterThan">
      <formula>120</formula>
    </cfRule>
  </conditionalFormatting>
  <conditionalFormatting sqref="T23">
    <cfRule type="cellIs" dxfId="134" priority="10" operator="greaterThan">
      <formula>120</formula>
    </cfRule>
  </conditionalFormatting>
  <conditionalFormatting sqref="U23">
    <cfRule type="cellIs" dxfId="133" priority="9" operator="greaterThan">
      <formula>120</formula>
    </cfRule>
  </conditionalFormatting>
  <conditionalFormatting sqref="V23">
    <cfRule type="cellIs" dxfId="132" priority="8" operator="greaterThan">
      <formula>120</formula>
    </cfRule>
  </conditionalFormatting>
  <conditionalFormatting sqref="W23">
    <cfRule type="cellIs" dxfId="131" priority="7" operator="greaterThan">
      <formula>120</formula>
    </cfRule>
  </conditionalFormatting>
  <conditionalFormatting sqref="X23">
    <cfRule type="cellIs" dxfId="130" priority="6" operator="greaterThan">
      <formula>120</formula>
    </cfRule>
  </conditionalFormatting>
  <conditionalFormatting sqref="Z23">
    <cfRule type="cellIs" dxfId="12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8" priority="19" operator="greaterThan">
      <formula>120</formula>
    </cfRule>
  </conditionalFormatting>
  <conditionalFormatting sqref="N23">
    <cfRule type="cellIs" dxfId="127" priority="18" operator="between">
      <formula>0.000001</formula>
      <formula>25</formula>
    </cfRule>
  </conditionalFormatting>
  <conditionalFormatting sqref="V1 V25:V28 V30:V1048576">
    <cfRule type="cellIs" dxfId="12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25" priority="14" operator="greaterThan">
      <formula>120</formula>
    </cfRule>
  </conditionalFormatting>
  <conditionalFormatting sqref="Q23">
    <cfRule type="cellIs" dxfId="124" priority="13" operator="greaterThan">
      <formula>120</formula>
    </cfRule>
  </conditionalFormatting>
  <conditionalFormatting sqref="R23">
    <cfRule type="cellIs" dxfId="123" priority="12" operator="greaterThan">
      <formula>120</formula>
    </cfRule>
  </conditionalFormatting>
  <conditionalFormatting sqref="S23">
    <cfRule type="cellIs" dxfId="122" priority="11" operator="greaterThan">
      <formula>120</formula>
    </cfRule>
  </conditionalFormatting>
  <conditionalFormatting sqref="T23">
    <cfRule type="cellIs" dxfId="121" priority="10" operator="greaterThan">
      <formula>120</formula>
    </cfRule>
  </conditionalFormatting>
  <conditionalFormatting sqref="U23">
    <cfRule type="cellIs" dxfId="120" priority="9" operator="greaterThan">
      <formula>120</formula>
    </cfRule>
  </conditionalFormatting>
  <conditionalFormatting sqref="V23">
    <cfRule type="cellIs" dxfId="119" priority="8" operator="greaterThan">
      <formula>120</formula>
    </cfRule>
  </conditionalFormatting>
  <conditionalFormatting sqref="W23">
    <cfRule type="cellIs" dxfId="118" priority="7" operator="greaterThan">
      <formula>120</formula>
    </cfRule>
  </conditionalFormatting>
  <conditionalFormatting sqref="X23">
    <cfRule type="cellIs" dxfId="117" priority="6" operator="greaterThan">
      <formula>120</formula>
    </cfRule>
  </conditionalFormatting>
  <conditionalFormatting sqref="Z23">
    <cfRule type="cellIs" dxfId="11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7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7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7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7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7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7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7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7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7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7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7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7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7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7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Сводная!Z36+Сводная!R36+Сводная!S36+Сводная!T36+Сводная!V36-Сводная!U36-Сводная!W36-(AA26-AA25)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15" priority="20" operator="greaterThan">
      <formula>120</formula>
    </cfRule>
  </conditionalFormatting>
  <conditionalFormatting sqref="N23">
    <cfRule type="cellIs" dxfId="114" priority="19" operator="between">
      <formula>0.000001</formula>
      <formula>25</formula>
    </cfRule>
  </conditionalFormatting>
  <conditionalFormatting sqref="V1 V25:V1048576">
    <cfRule type="cellIs" dxfId="113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112" priority="15" operator="greaterThan">
      <formula>120</formula>
    </cfRule>
  </conditionalFormatting>
  <conditionalFormatting sqref="Q23">
    <cfRule type="cellIs" dxfId="111" priority="14" operator="greaterThan">
      <formula>120</formula>
    </cfRule>
  </conditionalFormatting>
  <conditionalFormatting sqref="R23">
    <cfRule type="cellIs" dxfId="110" priority="13" operator="greaterThan">
      <formula>120</formula>
    </cfRule>
  </conditionalFormatting>
  <conditionalFormatting sqref="S23">
    <cfRule type="cellIs" dxfId="109" priority="12" operator="greaterThan">
      <formula>120</formula>
    </cfRule>
  </conditionalFormatting>
  <conditionalFormatting sqref="T23">
    <cfRule type="cellIs" dxfId="108" priority="11" operator="greaterThan">
      <formula>120</formula>
    </cfRule>
  </conditionalFormatting>
  <conditionalFormatting sqref="U23">
    <cfRule type="cellIs" dxfId="107" priority="10" operator="greaterThan">
      <formula>120</formula>
    </cfRule>
  </conditionalFormatting>
  <conditionalFormatting sqref="V23">
    <cfRule type="cellIs" dxfId="106" priority="9" operator="greaterThan">
      <formula>120</formula>
    </cfRule>
  </conditionalFormatting>
  <conditionalFormatting sqref="W23">
    <cfRule type="cellIs" dxfId="105" priority="8" operator="greaterThan">
      <formula>120</formula>
    </cfRule>
  </conditionalFormatting>
  <conditionalFormatting sqref="X23">
    <cfRule type="cellIs" dxfId="104" priority="7" operator="greaterThan">
      <formula>120</formula>
    </cfRule>
  </conditionalFormatting>
  <conditionalFormatting sqref="Z23">
    <cfRule type="cellIs" dxfId="103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2" priority="19" operator="greaterThan">
      <formula>120</formula>
    </cfRule>
  </conditionalFormatting>
  <conditionalFormatting sqref="N23">
    <cfRule type="cellIs" dxfId="101" priority="18" operator="between">
      <formula>0.000001</formula>
      <formula>25</formula>
    </cfRule>
  </conditionalFormatting>
  <conditionalFormatting sqref="V1 V25:V28 V30:V1048576">
    <cfRule type="cellIs" dxfId="10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99" priority="14" operator="greaterThan">
      <formula>120</formula>
    </cfRule>
  </conditionalFormatting>
  <conditionalFormatting sqref="Q23">
    <cfRule type="cellIs" dxfId="98" priority="13" operator="greaterThan">
      <formula>120</formula>
    </cfRule>
  </conditionalFormatting>
  <conditionalFormatting sqref="R23">
    <cfRule type="cellIs" dxfId="97" priority="12" operator="greaterThan">
      <formula>120</formula>
    </cfRule>
  </conditionalFormatting>
  <conditionalFormatting sqref="S23">
    <cfRule type="cellIs" dxfId="96" priority="11" operator="greaterThan">
      <formula>120</formula>
    </cfRule>
  </conditionalFormatting>
  <conditionalFormatting sqref="T23">
    <cfRule type="cellIs" dxfId="95" priority="10" operator="greaterThan">
      <formula>120</formula>
    </cfRule>
  </conditionalFormatting>
  <conditionalFormatting sqref="U23">
    <cfRule type="cellIs" dxfId="94" priority="9" operator="greaterThan">
      <formula>120</formula>
    </cfRule>
  </conditionalFormatting>
  <conditionalFormatting sqref="V23">
    <cfRule type="cellIs" dxfId="93" priority="8" operator="greaterThan">
      <formula>120</formula>
    </cfRule>
  </conditionalFormatting>
  <conditionalFormatting sqref="W23">
    <cfRule type="cellIs" dxfId="92" priority="7" operator="greaterThan">
      <formula>120</formula>
    </cfRule>
  </conditionalFormatting>
  <conditionalFormatting sqref="X23">
    <cfRule type="cellIs" dxfId="91" priority="6" operator="greaterThan">
      <formula>120</formula>
    </cfRule>
  </conditionalFormatting>
  <conditionalFormatting sqref="Z23">
    <cfRule type="cellIs" dxfId="9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89" priority="19" operator="greaterThan">
      <formula>120</formula>
    </cfRule>
  </conditionalFormatting>
  <conditionalFormatting sqref="N23">
    <cfRule type="cellIs" dxfId="88" priority="18" operator="between">
      <formula>0.000001</formula>
      <formula>25</formula>
    </cfRule>
  </conditionalFormatting>
  <conditionalFormatting sqref="V1 V25:V28 V30:V1048576">
    <cfRule type="cellIs" dxfId="8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86" priority="14" operator="greaterThan">
      <formula>120</formula>
    </cfRule>
  </conditionalFormatting>
  <conditionalFormatting sqref="Q23">
    <cfRule type="cellIs" dxfId="85" priority="13" operator="greaterThan">
      <formula>120</formula>
    </cfRule>
  </conditionalFormatting>
  <conditionalFormatting sqref="R23">
    <cfRule type="cellIs" dxfId="84" priority="12" operator="greaterThan">
      <formula>120</formula>
    </cfRule>
  </conditionalFormatting>
  <conditionalFormatting sqref="S23">
    <cfRule type="cellIs" dxfId="83" priority="11" operator="greaterThan">
      <formula>120</formula>
    </cfRule>
  </conditionalFormatting>
  <conditionalFormatting sqref="T23">
    <cfRule type="cellIs" dxfId="82" priority="10" operator="greaterThan">
      <formula>120</formula>
    </cfRule>
  </conditionalFormatting>
  <conditionalFormatting sqref="U23">
    <cfRule type="cellIs" dxfId="81" priority="9" operator="greaterThan">
      <formula>120</formula>
    </cfRule>
  </conditionalFormatting>
  <conditionalFormatting sqref="V23">
    <cfRule type="cellIs" dxfId="80" priority="8" operator="greaterThan">
      <formula>120</formula>
    </cfRule>
  </conditionalFormatting>
  <conditionalFormatting sqref="W23">
    <cfRule type="cellIs" dxfId="79" priority="7" operator="greaterThan">
      <formula>120</formula>
    </cfRule>
  </conditionalFormatting>
  <conditionalFormatting sqref="X23">
    <cfRule type="cellIs" dxfId="78" priority="6" operator="greaterThan">
      <formula>120</formula>
    </cfRule>
  </conditionalFormatting>
  <conditionalFormatting sqref="Z23">
    <cfRule type="cellIs" dxfId="7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6" priority="17" operator="greaterThan">
      <formula>120</formula>
    </cfRule>
  </conditionalFormatting>
  <conditionalFormatting sqref="N23">
    <cfRule type="cellIs" dxfId="75" priority="16" operator="between">
      <formula>0.000001</formula>
      <formula>25</formula>
    </cfRule>
  </conditionalFormatting>
  <conditionalFormatting sqref="V1 V25:V28 V30:V1048576">
    <cfRule type="cellIs" dxfId="74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73" priority="12" operator="greaterThan">
      <formula>120</formula>
    </cfRule>
  </conditionalFormatting>
  <conditionalFormatting sqref="Q23">
    <cfRule type="cellIs" dxfId="72" priority="11" operator="greaterThan">
      <formula>120</formula>
    </cfRule>
  </conditionalFormatting>
  <conditionalFormatting sqref="R23">
    <cfRule type="cellIs" dxfId="71" priority="10" operator="greaterThan">
      <formula>120</formula>
    </cfRule>
  </conditionalFormatting>
  <conditionalFormatting sqref="S23">
    <cfRule type="cellIs" dxfId="70" priority="9" operator="greaterThan">
      <formula>120</formula>
    </cfRule>
  </conditionalFormatting>
  <conditionalFormatting sqref="T23">
    <cfRule type="cellIs" dxfId="69" priority="8" operator="greaterThan">
      <formula>120</formula>
    </cfRule>
  </conditionalFormatting>
  <conditionalFormatting sqref="U23">
    <cfRule type="cellIs" dxfId="68" priority="7" operator="greaterThan">
      <formula>120</formula>
    </cfRule>
  </conditionalFormatting>
  <conditionalFormatting sqref="V23">
    <cfRule type="cellIs" dxfId="67" priority="6" operator="greaterThan">
      <formula>120</formula>
    </cfRule>
  </conditionalFormatting>
  <conditionalFormatting sqref="W23">
    <cfRule type="cellIs" dxfId="66" priority="5" operator="greaterThan">
      <formula>120</formula>
    </cfRule>
  </conditionalFormatting>
  <conditionalFormatting sqref="X23">
    <cfRule type="cellIs" dxfId="65" priority="4" operator="greaterThan">
      <formula>120</formula>
    </cfRule>
  </conditionalFormatting>
  <conditionalFormatting sqref="Z23">
    <cfRule type="cellIs" dxfId="64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3" priority="26" operator="greaterThan">
      <formula>120</formula>
    </cfRule>
  </conditionalFormatting>
  <conditionalFormatting sqref="N23">
    <cfRule type="cellIs" dxfId="62" priority="25" operator="between">
      <formula>0.000001</formula>
      <formula>25</formula>
    </cfRule>
  </conditionalFormatting>
  <conditionalFormatting sqref="V1 V25:V28 V30:V1048576">
    <cfRule type="cellIs" dxfId="61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60" priority="21" operator="greaterThan">
      <formula>120</formula>
    </cfRule>
  </conditionalFormatting>
  <conditionalFormatting sqref="Q23">
    <cfRule type="cellIs" dxfId="59" priority="20" operator="greaterThan">
      <formula>120</formula>
    </cfRule>
  </conditionalFormatting>
  <conditionalFormatting sqref="R23">
    <cfRule type="cellIs" dxfId="58" priority="19" operator="greaterThan">
      <formula>120</formula>
    </cfRule>
  </conditionalFormatting>
  <conditionalFormatting sqref="S23">
    <cfRule type="cellIs" dxfId="57" priority="18" operator="greaterThan">
      <formula>120</formula>
    </cfRule>
  </conditionalFormatting>
  <conditionalFormatting sqref="T23">
    <cfRule type="cellIs" dxfId="56" priority="17" operator="greaterThan">
      <formula>120</formula>
    </cfRule>
  </conditionalFormatting>
  <conditionalFormatting sqref="U23">
    <cfRule type="cellIs" dxfId="55" priority="16" operator="greaterThan">
      <formula>120</formula>
    </cfRule>
  </conditionalFormatting>
  <conditionalFormatting sqref="V23">
    <cfRule type="cellIs" dxfId="54" priority="15" operator="greaterThan">
      <formula>120</formula>
    </cfRule>
  </conditionalFormatting>
  <conditionalFormatting sqref="W23">
    <cfRule type="cellIs" dxfId="53" priority="14" operator="greaterThan">
      <formula>120</formula>
    </cfRule>
  </conditionalFormatting>
  <conditionalFormatting sqref="X23">
    <cfRule type="cellIs" dxfId="52" priority="13" operator="greaterThan">
      <formula>120</formula>
    </cfRule>
  </conditionalFormatting>
  <conditionalFormatting sqref="Z23">
    <cfRule type="cellIs" dxfId="51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0" priority="19" operator="greaterThan">
      <formula>120</formula>
    </cfRule>
  </conditionalFormatting>
  <conditionalFormatting sqref="N23">
    <cfRule type="cellIs" dxfId="49" priority="18" operator="between">
      <formula>0.000001</formula>
      <formula>25</formula>
    </cfRule>
  </conditionalFormatting>
  <conditionalFormatting sqref="V1 V25:V28 V30:V1048576">
    <cfRule type="cellIs" dxfId="4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47" priority="14" operator="greaterThan">
      <formula>120</formula>
    </cfRule>
  </conditionalFormatting>
  <conditionalFormatting sqref="Q23">
    <cfRule type="cellIs" dxfId="46" priority="13" operator="greaterThan">
      <formula>120</formula>
    </cfRule>
  </conditionalFormatting>
  <conditionalFormatting sqref="R23">
    <cfRule type="cellIs" dxfId="45" priority="12" operator="greaterThan">
      <formula>120</formula>
    </cfRule>
  </conditionalFormatting>
  <conditionalFormatting sqref="S23">
    <cfRule type="cellIs" dxfId="44" priority="11" operator="greaterThan">
      <formula>120</formula>
    </cfRule>
  </conditionalFormatting>
  <conditionalFormatting sqref="T23">
    <cfRule type="cellIs" dxfId="43" priority="10" operator="greaterThan">
      <formula>120</formula>
    </cfRule>
  </conditionalFormatting>
  <conditionalFormatting sqref="U23">
    <cfRule type="cellIs" dxfId="42" priority="9" operator="greaterThan">
      <formula>120</formula>
    </cfRule>
  </conditionalFormatting>
  <conditionalFormatting sqref="V23">
    <cfRule type="cellIs" dxfId="41" priority="8" operator="greaterThan">
      <formula>120</formula>
    </cfRule>
  </conditionalFormatting>
  <conditionalFormatting sqref="W23">
    <cfRule type="cellIs" dxfId="40" priority="7" operator="greaterThan">
      <formula>120</formula>
    </cfRule>
  </conditionalFormatting>
  <conditionalFormatting sqref="X23">
    <cfRule type="cellIs" dxfId="39" priority="6" operator="greaterThan">
      <formula>120</formula>
    </cfRule>
  </conditionalFormatting>
  <conditionalFormatting sqref="Z23">
    <cfRule type="cellIs" dxfId="3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7" priority="19" operator="greaterThan">
      <formula>120</formula>
    </cfRule>
  </conditionalFormatting>
  <conditionalFormatting sqref="N23">
    <cfRule type="cellIs" dxfId="36" priority="18" operator="between">
      <formula>0.000001</formula>
      <formula>25</formula>
    </cfRule>
  </conditionalFormatting>
  <conditionalFormatting sqref="V1 V25:V28 V30:V1048576">
    <cfRule type="cellIs" dxfId="3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34" priority="14" operator="greaterThan">
      <formula>120</formula>
    </cfRule>
  </conditionalFormatting>
  <conditionalFormatting sqref="Q23">
    <cfRule type="cellIs" dxfId="33" priority="13" operator="greaterThan">
      <formula>120</formula>
    </cfRule>
  </conditionalFormatting>
  <conditionalFormatting sqref="R23">
    <cfRule type="cellIs" dxfId="32" priority="12" operator="greaterThan">
      <formula>120</formula>
    </cfRule>
  </conditionalFormatting>
  <conditionalFormatting sqref="S23">
    <cfRule type="cellIs" dxfId="31" priority="11" operator="greaterThan">
      <formula>120</formula>
    </cfRule>
  </conditionalFormatting>
  <conditionalFormatting sqref="T23">
    <cfRule type="cellIs" dxfId="30" priority="10" operator="greaterThan">
      <formula>120</formula>
    </cfRule>
  </conditionalFormatting>
  <conditionalFormatting sqref="U23">
    <cfRule type="cellIs" dxfId="29" priority="9" operator="greaterThan">
      <formula>120</formula>
    </cfRule>
  </conditionalFormatting>
  <conditionalFormatting sqref="V23">
    <cfRule type="cellIs" dxfId="28" priority="8" operator="greaterThan">
      <formula>120</formula>
    </cfRule>
  </conditionalFormatting>
  <conditionalFormatting sqref="W23">
    <cfRule type="cellIs" dxfId="27" priority="7" operator="greaterThan">
      <formula>120</formula>
    </cfRule>
  </conditionalFormatting>
  <conditionalFormatting sqref="X23">
    <cfRule type="cellIs" dxfId="26" priority="6" operator="greaterThan">
      <formula>120</formula>
    </cfRule>
  </conditionalFormatting>
  <conditionalFormatting sqref="Z23">
    <cfRule type="cellIs" dxfId="2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4B46-5DAF-4EF5-A535-D9119470FDA2}">
  <sheetPr filterMode="1"/>
  <dimension ref="A1:P330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4307</v>
      </c>
      <c r="B2" s="176">
        <v>46139</v>
      </c>
      <c r="C2" s="172" t="s">
        <v>2694</v>
      </c>
      <c r="D2" s="172" t="s">
        <v>82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46139</v>
      </c>
      <c r="K2" s="172" t="s">
        <v>85</v>
      </c>
      <c r="L2" s="172" t="s">
        <v>85</v>
      </c>
      <c r="M2" s="179">
        <v>0</v>
      </c>
      <c r="N2" s="177"/>
      <c r="O2" s="177"/>
      <c r="P2" s="180">
        <v>-18.63</v>
      </c>
    </row>
    <row r="3" spans="1:16" ht="19.5" hidden="1" customHeight="1">
      <c r="A3" s="172" t="s">
        <v>4308</v>
      </c>
      <c r="B3" s="176">
        <v>46139</v>
      </c>
      <c r="C3" s="172" t="s">
        <v>92</v>
      </c>
      <c r="D3" s="172" t="s">
        <v>24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2820</v>
      </c>
      <c r="J3" s="176">
        <v>46136</v>
      </c>
      <c r="K3" s="172" t="s">
        <v>93</v>
      </c>
      <c r="L3" s="172" t="s">
        <v>94</v>
      </c>
      <c r="M3" s="179">
        <v>0.48</v>
      </c>
      <c r="N3" s="177"/>
      <c r="O3" s="177"/>
      <c r="P3" s="180">
        <v>-75</v>
      </c>
    </row>
    <row r="4" spans="1:16" ht="19.5" hidden="1" customHeight="1">
      <c r="A4" s="172" t="s">
        <v>4308</v>
      </c>
      <c r="B4" s="176">
        <v>46139</v>
      </c>
      <c r="C4" s="172" t="s">
        <v>100</v>
      </c>
      <c r="D4" s="172" t="s">
        <v>101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2820</v>
      </c>
      <c r="J4" s="176">
        <v>46136</v>
      </c>
      <c r="K4" s="172" t="s">
        <v>93</v>
      </c>
      <c r="L4" s="172" t="s">
        <v>94</v>
      </c>
      <c r="M4" s="179">
        <v>0</v>
      </c>
      <c r="N4" s="177"/>
      <c r="O4" s="177"/>
      <c r="P4" s="180">
        <v>1128.57</v>
      </c>
    </row>
    <row r="5" spans="1:16" ht="19.5" hidden="1" customHeight="1">
      <c r="A5" s="172" t="s">
        <v>4308</v>
      </c>
      <c r="B5" s="176">
        <v>46139</v>
      </c>
      <c r="C5" s="172" t="s">
        <v>100</v>
      </c>
      <c r="D5" s="172" t="s">
        <v>102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2820</v>
      </c>
      <c r="J5" s="176">
        <v>46136</v>
      </c>
      <c r="K5" s="172" t="s">
        <v>93</v>
      </c>
      <c r="L5" s="172" t="s">
        <v>94</v>
      </c>
      <c r="M5" s="179">
        <v>0</v>
      </c>
      <c r="N5" s="177"/>
      <c r="O5" s="177"/>
      <c r="P5" s="180">
        <v>11.29</v>
      </c>
    </row>
    <row r="6" spans="1:16" ht="19.5" hidden="1" customHeight="1">
      <c r="A6" s="172" t="s">
        <v>4308</v>
      </c>
      <c r="B6" s="176">
        <v>46139</v>
      </c>
      <c r="C6" s="172" t="s">
        <v>100</v>
      </c>
      <c r="D6" s="172" t="s">
        <v>103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2820</v>
      </c>
      <c r="J6" s="176">
        <v>46136</v>
      </c>
      <c r="K6" s="172" t="s">
        <v>93</v>
      </c>
      <c r="L6" s="172" t="s">
        <v>94</v>
      </c>
      <c r="M6" s="179">
        <v>0</v>
      </c>
      <c r="N6" s="177"/>
      <c r="O6" s="177"/>
      <c r="P6" s="180">
        <v>1680.14</v>
      </c>
    </row>
    <row r="7" spans="1:16" ht="19.5" hidden="1" customHeight="1">
      <c r="A7" s="172" t="s">
        <v>4308</v>
      </c>
      <c r="B7" s="176">
        <v>46139</v>
      </c>
      <c r="C7" s="172" t="s">
        <v>104</v>
      </c>
      <c r="D7" s="172" t="s">
        <v>105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2820</v>
      </c>
      <c r="J7" s="176">
        <v>46136</v>
      </c>
      <c r="K7" s="172" t="s">
        <v>93</v>
      </c>
      <c r="L7" s="172" t="s">
        <v>94</v>
      </c>
      <c r="M7" s="179">
        <v>0.48</v>
      </c>
      <c r="N7" s="177"/>
      <c r="O7" s="177"/>
      <c r="P7" s="180">
        <v>-1353.6</v>
      </c>
    </row>
    <row r="8" spans="1:16" ht="19.5" hidden="1" customHeight="1">
      <c r="A8" s="172" t="s">
        <v>4308</v>
      </c>
      <c r="B8" s="176">
        <v>46139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2820</v>
      </c>
      <c r="J8" s="176">
        <v>46136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-16.420000000000002</v>
      </c>
    </row>
    <row r="9" spans="1:16" ht="19.5" hidden="1" customHeight="1">
      <c r="A9" s="172" t="s">
        <v>4308</v>
      </c>
      <c r="B9" s="176">
        <v>46139</v>
      </c>
      <c r="C9" s="172" t="s">
        <v>2694</v>
      </c>
      <c r="D9" s="172" t="s">
        <v>82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46136</v>
      </c>
      <c r="K9" s="172" t="s">
        <v>85</v>
      </c>
      <c r="L9" s="172" t="s">
        <v>85</v>
      </c>
      <c r="M9" s="179">
        <v>0</v>
      </c>
      <c r="N9" s="177"/>
      <c r="O9" s="177"/>
      <c r="P9" s="180">
        <v>-21.44</v>
      </c>
    </row>
    <row r="10" spans="1:16" ht="19.5" hidden="1" customHeight="1">
      <c r="A10" s="172" t="s">
        <v>4309</v>
      </c>
      <c r="B10" s="176">
        <v>46139</v>
      </c>
      <c r="C10" s="172" t="s">
        <v>92</v>
      </c>
      <c r="D10" s="172" t="s">
        <v>24</v>
      </c>
      <c r="E10" s="172" t="s">
        <v>57</v>
      </c>
      <c r="F10" s="172" t="s">
        <v>1263</v>
      </c>
      <c r="G10" s="172" t="s">
        <v>84</v>
      </c>
      <c r="H10" s="177">
        <v>1</v>
      </c>
      <c r="I10" s="178">
        <v>2820</v>
      </c>
      <c r="J10" s="176">
        <v>46135</v>
      </c>
      <c r="K10" s="172" t="s">
        <v>93</v>
      </c>
      <c r="L10" s="172" t="s">
        <v>94</v>
      </c>
      <c r="M10" s="179">
        <v>0.48</v>
      </c>
      <c r="N10" s="177"/>
      <c r="O10" s="177"/>
      <c r="P10" s="180">
        <v>-82</v>
      </c>
    </row>
    <row r="11" spans="1:16" ht="19.5" hidden="1" customHeight="1">
      <c r="A11" s="172" t="s">
        <v>4309</v>
      </c>
      <c r="B11" s="176">
        <v>46139</v>
      </c>
      <c r="C11" s="172" t="s">
        <v>100</v>
      </c>
      <c r="D11" s="172" t="s">
        <v>101</v>
      </c>
      <c r="E11" s="172" t="s">
        <v>57</v>
      </c>
      <c r="F11" s="172" t="s">
        <v>1263</v>
      </c>
      <c r="G11" s="172" t="s">
        <v>84</v>
      </c>
      <c r="H11" s="177">
        <v>1</v>
      </c>
      <c r="I11" s="178">
        <v>2820</v>
      </c>
      <c r="J11" s="176">
        <v>46135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1008.57</v>
      </c>
    </row>
    <row r="12" spans="1:16" ht="19.5" hidden="1" customHeight="1">
      <c r="A12" s="172" t="s">
        <v>4309</v>
      </c>
      <c r="B12" s="176">
        <v>46139</v>
      </c>
      <c r="C12" s="172" t="s">
        <v>100</v>
      </c>
      <c r="D12" s="172" t="s">
        <v>102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2820</v>
      </c>
      <c r="J12" s="176">
        <v>46135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10.09</v>
      </c>
    </row>
    <row r="13" spans="1:16" ht="19.5" hidden="1" customHeight="1">
      <c r="A13" s="172" t="s">
        <v>4309</v>
      </c>
      <c r="B13" s="176">
        <v>46139</v>
      </c>
      <c r="C13" s="172" t="s">
        <v>100</v>
      </c>
      <c r="D13" s="172" t="s">
        <v>103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2820</v>
      </c>
      <c r="J13" s="176">
        <v>46135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1801.34</v>
      </c>
    </row>
    <row r="14" spans="1:16" ht="19.5" hidden="1" customHeight="1">
      <c r="A14" s="172" t="s">
        <v>4309</v>
      </c>
      <c r="B14" s="176">
        <v>46139</v>
      </c>
      <c r="C14" s="172" t="s">
        <v>104</v>
      </c>
      <c r="D14" s="172" t="s">
        <v>105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2820</v>
      </c>
      <c r="J14" s="176">
        <v>46135</v>
      </c>
      <c r="K14" s="172" t="s">
        <v>93</v>
      </c>
      <c r="L14" s="172" t="s">
        <v>94</v>
      </c>
      <c r="M14" s="179">
        <v>0.48</v>
      </c>
      <c r="N14" s="177"/>
      <c r="O14" s="177"/>
      <c r="P14" s="180">
        <v>-1353.6</v>
      </c>
    </row>
    <row r="15" spans="1:16" ht="19.5" hidden="1" customHeight="1">
      <c r="A15" s="172" t="s">
        <v>4309</v>
      </c>
      <c r="B15" s="176">
        <v>46139</v>
      </c>
      <c r="C15" s="172" t="s">
        <v>2694</v>
      </c>
      <c r="D15" s="172" t="s">
        <v>95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2820</v>
      </c>
      <c r="J15" s="176">
        <v>46135</v>
      </c>
      <c r="K15" s="172" t="s">
        <v>93</v>
      </c>
      <c r="L15" s="172" t="s">
        <v>94</v>
      </c>
      <c r="M15" s="179">
        <v>0.48</v>
      </c>
      <c r="N15" s="177"/>
      <c r="O15" s="177"/>
      <c r="P15" s="180">
        <v>-8.15</v>
      </c>
    </row>
    <row r="16" spans="1:16" ht="19.5" hidden="1" customHeight="1">
      <c r="A16" s="172" t="s">
        <v>4310</v>
      </c>
      <c r="B16" s="176">
        <v>46139</v>
      </c>
      <c r="C16" s="172" t="s">
        <v>1748</v>
      </c>
      <c r="D16" s="172" t="s">
        <v>2749</v>
      </c>
      <c r="E16" s="172" t="s">
        <v>55</v>
      </c>
      <c r="F16" s="172" t="s">
        <v>1272</v>
      </c>
      <c r="G16" s="172" t="s">
        <v>84</v>
      </c>
      <c r="H16" s="177">
        <v>1</v>
      </c>
      <c r="I16" s="178">
        <v>0</v>
      </c>
      <c r="J16" s="176">
        <v>46138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</v>
      </c>
    </row>
    <row r="17" spans="1:16" ht="19.5" hidden="1" customHeight="1">
      <c r="A17" s="172" t="s">
        <v>4310</v>
      </c>
      <c r="B17" s="176">
        <v>46139</v>
      </c>
      <c r="C17" s="172" t="s">
        <v>2694</v>
      </c>
      <c r="D17" s="172" t="s">
        <v>2750</v>
      </c>
      <c r="E17" s="172" t="s">
        <v>55</v>
      </c>
      <c r="F17" s="172" t="s">
        <v>1272</v>
      </c>
      <c r="G17" s="172" t="s">
        <v>84</v>
      </c>
      <c r="H17" s="177">
        <v>1</v>
      </c>
      <c r="I17" s="178">
        <v>0</v>
      </c>
      <c r="J17" s="176">
        <v>46138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-10</v>
      </c>
    </row>
    <row r="18" spans="1:16" ht="19.5" hidden="1" customHeight="1">
      <c r="A18" s="172" t="s">
        <v>4311</v>
      </c>
      <c r="B18" s="176">
        <v>46139</v>
      </c>
      <c r="C18" s="172" t="s">
        <v>1748</v>
      </c>
      <c r="D18" s="172" t="s">
        <v>1749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46139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4312</v>
      </c>
      <c r="B19" s="176">
        <v>46139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46139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-18.66</v>
      </c>
    </row>
    <row r="20" spans="1:16" ht="19.5" hidden="1" customHeight="1">
      <c r="A20" s="172" t="s">
        <v>4313</v>
      </c>
      <c r="B20" s="176">
        <v>46139</v>
      </c>
      <c r="C20" s="172" t="s">
        <v>92</v>
      </c>
      <c r="D20" s="172" t="s">
        <v>24</v>
      </c>
      <c r="E20" s="172" t="s">
        <v>38</v>
      </c>
      <c r="F20" s="172" t="s">
        <v>87</v>
      </c>
      <c r="G20" s="172" t="s">
        <v>84</v>
      </c>
      <c r="H20" s="177">
        <v>1</v>
      </c>
      <c r="I20" s="178">
        <v>2820</v>
      </c>
      <c r="J20" s="176">
        <v>46131</v>
      </c>
      <c r="K20" s="172" t="s">
        <v>93</v>
      </c>
      <c r="L20" s="172" t="s">
        <v>94</v>
      </c>
      <c r="M20" s="179">
        <v>0.48</v>
      </c>
      <c r="N20" s="177"/>
      <c r="O20" s="177"/>
      <c r="P20" s="180">
        <v>-67</v>
      </c>
    </row>
    <row r="21" spans="1:16" ht="19.5" hidden="1" customHeight="1">
      <c r="A21" s="172" t="s">
        <v>4313</v>
      </c>
      <c r="B21" s="176">
        <v>46139</v>
      </c>
      <c r="C21" s="172" t="s">
        <v>100</v>
      </c>
      <c r="D21" s="172" t="s">
        <v>101</v>
      </c>
      <c r="E21" s="172" t="s">
        <v>38</v>
      </c>
      <c r="F21" s="172" t="s">
        <v>87</v>
      </c>
      <c r="G21" s="172" t="s">
        <v>84</v>
      </c>
      <c r="H21" s="177">
        <v>1</v>
      </c>
      <c r="I21" s="178">
        <v>2820</v>
      </c>
      <c r="J21" s="176">
        <v>46131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1520.95</v>
      </c>
    </row>
    <row r="22" spans="1:16" ht="19.5" hidden="1" customHeight="1">
      <c r="A22" s="172" t="s">
        <v>4313</v>
      </c>
      <c r="B22" s="176">
        <v>46139</v>
      </c>
      <c r="C22" s="172" t="s">
        <v>100</v>
      </c>
      <c r="D22" s="172" t="s">
        <v>102</v>
      </c>
      <c r="E22" s="172" t="s">
        <v>38</v>
      </c>
      <c r="F22" s="172" t="s">
        <v>87</v>
      </c>
      <c r="G22" s="172" t="s">
        <v>84</v>
      </c>
      <c r="H22" s="177">
        <v>1</v>
      </c>
      <c r="I22" s="178">
        <v>2820</v>
      </c>
      <c r="J22" s="176">
        <v>46131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15.21</v>
      </c>
    </row>
    <row r="23" spans="1:16" ht="19.5" hidden="1" customHeight="1">
      <c r="A23" s="172" t="s">
        <v>4313</v>
      </c>
      <c r="B23" s="176">
        <v>46139</v>
      </c>
      <c r="C23" s="172" t="s">
        <v>100</v>
      </c>
      <c r="D23" s="172" t="s">
        <v>103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2820</v>
      </c>
      <c r="J23" s="176">
        <v>46131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1283.8399999999999</v>
      </c>
    </row>
    <row r="24" spans="1:16" ht="19.5" hidden="1" customHeight="1">
      <c r="A24" s="172" t="s">
        <v>4313</v>
      </c>
      <c r="B24" s="176">
        <v>46139</v>
      </c>
      <c r="C24" s="172" t="s">
        <v>104</v>
      </c>
      <c r="D24" s="172" t="s">
        <v>105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2820</v>
      </c>
      <c r="J24" s="176">
        <v>46131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-1353.6</v>
      </c>
    </row>
    <row r="25" spans="1:16" ht="19.5" hidden="1" customHeight="1">
      <c r="A25" s="172" t="s">
        <v>4313</v>
      </c>
      <c r="B25" s="176">
        <v>46139</v>
      </c>
      <c r="C25" s="172" t="s">
        <v>2694</v>
      </c>
      <c r="D25" s="172" t="s">
        <v>95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2820</v>
      </c>
      <c r="J25" s="176">
        <v>46131</v>
      </c>
      <c r="K25" s="172" t="s">
        <v>93</v>
      </c>
      <c r="L25" s="172" t="s">
        <v>94</v>
      </c>
      <c r="M25" s="179">
        <v>0.48</v>
      </c>
      <c r="N25" s="177"/>
      <c r="O25" s="177"/>
      <c r="P25" s="180">
        <v>-5.33</v>
      </c>
    </row>
    <row r="26" spans="1:16" ht="19.5" hidden="1" customHeight="1">
      <c r="A26" s="172" t="s">
        <v>4313</v>
      </c>
      <c r="B26" s="176">
        <v>46139</v>
      </c>
      <c r="C26" s="172" t="s">
        <v>2694</v>
      </c>
      <c r="D26" s="172" t="s">
        <v>82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46131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-28.9</v>
      </c>
    </row>
    <row r="27" spans="1:16" ht="19.5" hidden="1" customHeight="1">
      <c r="A27" s="172" t="s">
        <v>4314</v>
      </c>
      <c r="B27" s="176">
        <v>46139</v>
      </c>
      <c r="C27" s="172" t="s">
        <v>92</v>
      </c>
      <c r="D27" s="172" t="s">
        <v>24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2820</v>
      </c>
      <c r="J27" s="176">
        <v>46138</v>
      </c>
      <c r="K27" s="172" t="s">
        <v>93</v>
      </c>
      <c r="L27" s="172" t="s">
        <v>94</v>
      </c>
      <c r="M27" s="179">
        <v>0.48</v>
      </c>
      <c r="N27" s="177"/>
      <c r="O27" s="177"/>
      <c r="P27" s="180">
        <v>-84</v>
      </c>
    </row>
    <row r="28" spans="1:16" ht="19.5" hidden="1" customHeight="1">
      <c r="A28" s="172" t="s">
        <v>4314</v>
      </c>
      <c r="B28" s="176">
        <v>46139</v>
      </c>
      <c r="C28" s="172" t="s">
        <v>100</v>
      </c>
      <c r="D28" s="172" t="s">
        <v>101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2820</v>
      </c>
      <c r="J28" s="176">
        <v>46138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1074.29</v>
      </c>
    </row>
    <row r="29" spans="1:16" ht="19.5" hidden="1" customHeight="1">
      <c r="A29" s="172" t="s">
        <v>4314</v>
      </c>
      <c r="B29" s="176">
        <v>46139</v>
      </c>
      <c r="C29" s="172" t="s">
        <v>100</v>
      </c>
      <c r="D29" s="172" t="s">
        <v>102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2820</v>
      </c>
      <c r="J29" s="176">
        <v>46138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4314</v>
      </c>
      <c r="B30" s="176">
        <v>46139</v>
      </c>
      <c r="C30" s="172" t="s">
        <v>100</v>
      </c>
      <c r="D30" s="172" t="s">
        <v>103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2820</v>
      </c>
      <c r="J30" s="176">
        <v>46138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1745.71</v>
      </c>
    </row>
    <row r="31" spans="1:16" ht="19.5" hidden="1" customHeight="1">
      <c r="A31" s="172" t="s">
        <v>4314</v>
      </c>
      <c r="B31" s="176">
        <v>46139</v>
      </c>
      <c r="C31" s="172" t="s">
        <v>104</v>
      </c>
      <c r="D31" s="172" t="s">
        <v>105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2820</v>
      </c>
      <c r="J31" s="176">
        <v>46138</v>
      </c>
      <c r="K31" s="172" t="s">
        <v>93</v>
      </c>
      <c r="L31" s="172" t="s">
        <v>94</v>
      </c>
      <c r="M31" s="179">
        <v>0.48</v>
      </c>
      <c r="N31" s="177"/>
      <c r="O31" s="177"/>
      <c r="P31" s="180">
        <v>-1353.6</v>
      </c>
    </row>
    <row r="32" spans="1:16" ht="19.5" hidden="1" customHeight="1">
      <c r="A32" s="172" t="s">
        <v>4314</v>
      </c>
      <c r="B32" s="176">
        <v>46139</v>
      </c>
      <c r="C32" s="172" t="s">
        <v>2694</v>
      </c>
      <c r="D32" s="172" t="s">
        <v>95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2820</v>
      </c>
      <c r="J32" s="176">
        <v>46138</v>
      </c>
      <c r="K32" s="172" t="s">
        <v>93</v>
      </c>
      <c r="L32" s="172" t="s">
        <v>94</v>
      </c>
      <c r="M32" s="179">
        <v>0.48</v>
      </c>
      <c r="N32" s="177"/>
      <c r="O32" s="177"/>
      <c r="P32" s="180">
        <v>-5.54</v>
      </c>
    </row>
    <row r="33" spans="1:16" ht="19.5" hidden="1" customHeight="1">
      <c r="A33" s="172" t="s">
        <v>4315</v>
      </c>
      <c r="B33" s="176">
        <v>46139</v>
      </c>
      <c r="C33" s="172" t="s">
        <v>92</v>
      </c>
      <c r="D33" s="172" t="s">
        <v>24</v>
      </c>
      <c r="E33" s="172" t="s">
        <v>58</v>
      </c>
      <c r="F33" s="172" t="s">
        <v>1300</v>
      </c>
      <c r="G33" s="172" t="s">
        <v>84</v>
      </c>
      <c r="H33" s="177">
        <v>1</v>
      </c>
      <c r="I33" s="178">
        <v>0</v>
      </c>
      <c r="J33" s="176">
        <v>46130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-74</v>
      </c>
    </row>
    <row r="34" spans="1:16" ht="19.5" hidden="1" customHeight="1">
      <c r="A34" s="172" t="s">
        <v>4315</v>
      </c>
      <c r="B34" s="176">
        <v>46139</v>
      </c>
      <c r="C34" s="172" t="s">
        <v>92</v>
      </c>
      <c r="D34" s="172" t="s">
        <v>97</v>
      </c>
      <c r="E34" s="172" t="s">
        <v>58</v>
      </c>
      <c r="F34" s="172" t="s">
        <v>1300</v>
      </c>
      <c r="G34" s="172" t="s">
        <v>84</v>
      </c>
      <c r="H34" s="177">
        <v>1</v>
      </c>
      <c r="I34" s="178">
        <v>0</v>
      </c>
      <c r="J34" s="176">
        <v>46130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-74</v>
      </c>
    </row>
    <row r="35" spans="1:16" ht="19.5" hidden="1" customHeight="1">
      <c r="A35" s="172" t="s">
        <v>4315</v>
      </c>
      <c r="B35" s="176">
        <v>46139</v>
      </c>
      <c r="C35" s="172" t="s">
        <v>2694</v>
      </c>
      <c r="D35" s="172" t="s">
        <v>95</v>
      </c>
      <c r="E35" s="172" t="s">
        <v>58</v>
      </c>
      <c r="F35" s="172" t="s">
        <v>1300</v>
      </c>
      <c r="G35" s="172" t="s">
        <v>84</v>
      </c>
      <c r="H35" s="177">
        <v>1</v>
      </c>
      <c r="I35" s="178">
        <v>0</v>
      </c>
      <c r="J35" s="176">
        <v>46130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-8.08</v>
      </c>
    </row>
    <row r="36" spans="1:16" ht="19.5" hidden="1" customHeight="1">
      <c r="A36" s="172" t="s">
        <v>4315</v>
      </c>
      <c r="B36" s="176">
        <v>46139</v>
      </c>
      <c r="C36" s="172" t="s">
        <v>2694</v>
      </c>
      <c r="D36" s="172" t="s">
        <v>98</v>
      </c>
      <c r="E36" s="172" t="s">
        <v>58</v>
      </c>
      <c r="F36" s="172" t="s">
        <v>1300</v>
      </c>
      <c r="G36" s="172" t="s">
        <v>84</v>
      </c>
      <c r="H36" s="177">
        <v>1</v>
      </c>
      <c r="I36" s="178">
        <v>0</v>
      </c>
      <c r="J36" s="176">
        <v>46130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4316</v>
      </c>
      <c r="B37" s="176">
        <v>46139</v>
      </c>
      <c r="C37" s="172" t="s">
        <v>2694</v>
      </c>
      <c r="D37" s="172" t="s">
        <v>95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46136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-6.04</v>
      </c>
    </row>
    <row r="38" spans="1:16" ht="19.5" hidden="1" customHeight="1">
      <c r="A38" s="172" t="s">
        <v>4316</v>
      </c>
      <c r="B38" s="176">
        <v>46139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46136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-71</v>
      </c>
    </row>
    <row r="39" spans="1:16" ht="19.5" hidden="1" customHeight="1">
      <c r="A39" s="172" t="s">
        <v>4316</v>
      </c>
      <c r="B39" s="176">
        <v>46139</v>
      </c>
      <c r="C39" s="172" t="s">
        <v>92</v>
      </c>
      <c r="D39" s="172" t="s">
        <v>97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46136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-75</v>
      </c>
    </row>
    <row r="40" spans="1:16" ht="19.5" hidden="1" customHeight="1">
      <c r="A40" s="172" t="s">
        <v>4235</v>
      </c>
      <c r="B40" s="176">
        <v>46139</v>
      </c>
      <c r="C40" s="172" t="s">
        <v>2694</v>
      </c>
      <c r="D40" s="172" t="s">
        <v>95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46127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-8.2799999999999994</v>
      </c>
    </row>
    <row r="41" spans="1:16" ht="19.5" hidden="1" customHeight="1">
      <c r="A41" s="172" t="s">
        <v>4235</v>
      </c>
      <c r="B41" s="176">
        <v>46139</v>
      </c>
      <c r="C41" s="172" t="s">
        <v>2694</v>
      </c>
      <c r="D41" s="172" t="s">
        <v>98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46127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-15</v>
      </c>
    </row>
    <row r="42" spans="1:16" ht="19.5" hidden="1" customHeight="1">
      <c r="A42" s="172" t="s">
        <v>4235</v>
      </c>
      <c r="B42" s="176">
        <v>46139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46127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-70</v>
      </c>
    </row>
    <row r="43" spans="1:16" ht="19.5" hidden="1" customHeight="1">
      <c r="A43" s="172" t="s">
        <v>4235</v>
      </c>
      <c r="B43" s="176">
        <v>46139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46127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-67</v>
      </c>
    </row>
    <row r="44" spans="1:16" ht="19.5" hidden="1" customHeight="1">
      <c r="A44" s="172" t="s">
        <v>4317</v>
      </c>
      <c r="B44" s="176">
        <v>46139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46139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-20.79</v>
      </c>
    </row>
    <row r="45" spans="1:16" ht="19.5" hidden="1" customHeight="1">
      <c r="A45" s="172" t="s">
        <v>4318</v>
      </c>
      <c r="B45" s="176">
        <v>46139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0</v>
      </c>
      <c r="J45" s="176">
        <v>46113</v>
      </c>
      <c r="K45" s="172" t="s">
        <v>93</v>
      </c>
      <c r="L45" s="172" t="s">
        <v>94</v>
      </c>
      <c r="M45" s="179">
        <v>0</v>
      </c>
      <c r="N45" s="177"/>
      <c r="O45" s="177">
        <v>32</v>
      </c>
      <c r="P45" s="180">
        <v>-56.94</v>
      </c>
    </row>
    <row r="46" spans="1:16" ht="19.5" hidden="1" customHeight="1">
      <c r="A46" s="172" t="s">
        <v>4318</v>
      </c>
      <c r="B46" s="176">
        <v>46139</v>
      </c>
      <c r="C46" s="172" t="s">
        <v>92</v>
      </c>
      <c r="D46" s="172" t="s">
        <v>96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0</v>
      </c>
      <c r="J46" s="176">
        <v>46113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4318</v>
      </c>
      <c r="B47" s="176">
        <v>46139</v>
      </c>
      <c r="C47" s="172" t="s">
        <v>92</v>
      </c>
      <c r="D47" s="172" t="s">
        <v>97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0</v>
      </c>
      <c r="J47" s="176">
        <v>46113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-56.94</v>
      </c>
    </row>
    <row r="48" spans="1:16" ht="19.5" hidden="1" customHeight="1">
      <c r="A48" s="172" t="s">
        <v>4318</v>
      </c>
      <c r="B48" s="176">
        <v>46139</v>
      </c>
      <c r="C48" s="172" t="s">
        <v>2694</v>
      </c>
      <c r="D48" s="172" t="s">
        <v>98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0</v>
      </c>
      <c r="J48" s="176">
        <v>46113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4319</v>
      </c>
      <c r="B49" s="176">
        <v>46139</v>
      </c>
      <c r="C49" s="172" t="s">
        <v>2694</v>
      </c>
      <c r="D49" s="172" t="s">
        <v>82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46139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-19</v>
      </c>
    </row>
    <row r="50" spans="1:16" ht="19.5" customHeight="1">
      <c r="A50" s="172" t="s">
        <v>4320</v>
      </c>
      <c r="B50" s="176">
        <v>46139</v>
      </c>
      <c r="C50" s="172" t="s">
        <v>109</v>
      </c>
      <c r="D50" s="172" t="s">
        <v>139</v>
      </c>
      <c r="E50" s="172" t="s">
        <v>85</v>
      </c>
      <c r="F50" s="172" t="s">
        <v>85</v>
      </c>
      <c r="G50" s="172" t="s">
        <v>85</v>
      </c>
      <c r="H50" s="177">
        <v>0</v>
      </c>
      <c r="I50" s="178">
        <v>0</v>
      </c>
      <c r="J50" s="176">
        <v>46139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-277.77999999999997</v>
      </c>
    </row>
    <row r="51" spans="1:16" ht="19.5" customHeight="1">
      <c r="A51" s="172" t="s">
        <v>4321</v>
      </c>
      <c r="B51" s="176">
        <v>46139</v>
      </c>
      <c r="C51" s="172" t="s">
        <v>109</v>
      </c>
      <c r="D51" s="172" t="s">
        <v>139</v>
      </c>
      <c r="E51" s="172" t="s">
        <v>85</v>
      </c>
      <c r="F51" s="172" t="s">
        <v>85</v>
      </c>
      <c r="G51" s="172" t="s">
        <v>85</v>
      </c>
      <c r="H51" s="177">
        <v>0</v>
      </c>
      <c r="I51" s="178">
        <v>0</v>
      </c>
      <c r="J51" s="176">
        <v>46139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-281.48</v>
      </c>
    </row>
    <row r="52" spans="1:16" ht="19.5" customHeight="1">
      <c r="A52" s="172" t="s">
        <v>4322</v>
      </c>
      <c r="B52" s="176">
        <v>46139</v>
      </c>
      <c r="C52" s="172" t="s">
        <v>109</v>
      </c>
      <c r="D52" s="172" t="s">
        <v>139</v>
      </c>
      <c r="E52" s="172" t="s">
        <v>85</v>
      </c>
      <c r="F52" s="172" t="s">
        <v>85</v>
      </c>
      <c r="G52" s="172" t="s">
        <v>85</v>
      </c>
      <c r="H52" s="177">
        <v>0</v>
      </c>
      <c r="I52" s="178">
        <v>0</v>
      </c>
      <c r="J52" s="176">
        <v>46139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-278.58</v>
      </c>
    </row>
    <row r="53" spans="1:16" ht="19.5" customHeight="1">
      <c r="A53" s="172" t="s">
        <v>4323</v>
      </c>
      <c r="B53" s="176">
        <v>46139</v>
      </c>
      <c r="C53" s="172" t="s">
        <v>109</v>
      </c>
      <c r="D53" s="172" t="s">
        <v>139</v>
      </c>
      <c r="E53" s="172" t="s">
        <v>85</v>
      </c>
      <c r="F53" s="172" t="s">
        <v>85</v>
      </c>
      <c r="G53" s="172" t="s">
        <v>85</v>
      </c>
      <c r="H53" s="177">
        <v>0</v>
      </c>
      <c r="I53" s="178">
        <v>0</v>
      </c>
      <c r="J53" s="176">
        <v>46139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-283.58</v>
      </c>
    </row>
    <row r="54" spans="1:16" ht="19.5" customHeight="1">
      <c r="A54" s="172" t="s">
        <v>4274</v>
      </c>
      <c r="B54" s="176">
        <v>46139</v>
      </c>
      <c r="C54" s="172" t="s">
        <v>109</v>
      </c>
      <c r="D54" s="172" t="s">
        <v>139</v>
      </c>
      <c r="E54" s="172" t="s">
        <v>85</v>
      </c>
      <c r="F54" s="172" t="s">
        <v>85</v>
      </c>
      <c r="G54" s="172" t="s">
        <v>85</v>
      </c>
      <c r="H54" s="177">
        <v>0</v>
      </c>
      <c r="I54" s="178">
        <v>0</v>
      </c>
      <c r="J54" s="176">
        <v>46139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-410.35</v>
      </c>
    </row>
    <row r="55" spans="1:16" ht="19.5" customHeight="1">
      <c r="A55" s="172" t="s">
        <v>4275</v>
      </c>
      <c r="B55" s="176">
        <v>46139</v>
      </c>
      <c r="C55" s="172" t="s">
        <v>109</v>
      </c>
      <c r="D55" s="172" t="s">
        <v>139</v>
      </c>
      <c r="E55" s="172" t="s">
        <v>85</v>
      </c>
      <c r="F55" s="172" t="s">
        <v>85</v>
      </c>
      <c r="G55" s="172" t="s">
        <v>85</v>
      </c>
      <c r="H55" s="177">
        <v>0</v>
      </c>
      <c r="I55" s="178">
        <v>0</v>
      </c>
      <c r="J55" s="176">
        <v>46139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-61.51</v>
      </c>
    </row>
    <row r="56" spans="1:16" ht="19.5" customHeight="1">
      <c r="A56" s="172" t="s">
        <v>4276</v>
      </c>
      <c r="B56" s="176">
        <v>46139</v>
      </c>
      <c r="C56" s="172" t="s">
        <v>109</v>
      </c>
      <c r="D56" s="172" t="s">
        <v>139</v>
      </c>
      <c r="E56" s="172" t="s">
        <v>85</v>
      </c>
      <c r="F56" s="172" t="s">
        <v>85</v>
      </c>
      <c r="G56" s="172" t="s">
        <v>85</v>
      </c>
      <c r="H56" s="177">
        <v>0</v>
      </c>
      <c r="I56" s="178">
        <v>0</v>
      </c>
      <c r="J56" s="176">
        <v>46139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-120.34</v>
      </c>
    </row>
    <row r="57" spans="1:16" ht="19.5" customHeight="1">
      <c r="A57" s="172" t="s">
        <v>3433</v>
      </c>
      <c r="B57" s="176">
        <v>46139</v>
      </c>
      <c r="C57" s="172" t="s">
        <v>109</v>
      </c>
      <c r="D57" s="172" t="s">
        <v>139</v>
      </c>
      <c r="E57" s="172" t="s">
        <v>85</v>
      </c>
      <c r="F57" s="172" t="s">
        <v>85</v>
      </c>
      <c r="G57" s="172" t="s">
        <v>85</v>
      </c>
      <c r="H57" s="177">
        <v>0</v>
      </c>
      <c r="I57" s="178">
        <v>0</v>
      </c>
      <c r="J57" s="176">
        <v>46139</v>
      </c>
      <c r="K57" s="172" t="s">
        <v>85</v>
      </c>
      <c r="L57" s="172" t="s">
        <v>85</v>
      </c>
      <c r="M57" s="179">
        <v>0</v>
      </c>
      <c r="N57" s="177"/>
      <c r="O57" s="177"/>
      <c r="P57" s="180">
        <v>-628.33000000000004</v>
      </c>
    </row>
    <row r="58" spans="1:16" ht="19.5" customHeight="1">
      <c r="A58" s="172" t="s">
        <v>3434</v>
      </c>
      <c r="B58" s="176">
        <v>46139</v>
      </c>
      <c r="C58" s="172" t="s">
        <v>109</v>
      </c>
      <c r="D58" s="172" t="s">
        <v>139</v>
      </c>
      <c r="E58" s="172" t="s">
        <v>85</v>
      </c>
      <c r="F58" s="172" t="s">
        <v>85</v>
      </c>
      <c r="G58" s="172" t="s">
        <v>85</v>
      </c>
      <c r="H58" s="177">
        <v>0</v>
      </c>
      <c r="I58" s="178">
        <v>0</v>
      </c>
      <c r="J58" s="176">
        <v>46139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-792.77</v>
      </c>
    </row>
    <row r="59" spans="1:16" ht="19.5" customHeight="1">
      <c r="A59" s="172" t="s">
        <v>3251</v>
      </c>
      <c r="B59" s="176">
        <v>46139</v>
      </c>
      <c r="C59" s="172" t="s">
        <v>109</v>
      </c>
      <c r="D59" s="172" t="s">
        <v>139</v>
      </c>
      <c r="E59" s="172" t="s">
        <v>85</v>
      </c>
      <c r="F59" s="172" t="s">
        <v>85</v>
      </c>
      <c r="G59" s="172" t="s">
        <v>85</v>
      </c>
      <c r="H59" s="177">
        <v>0</v>
      </c>
      <c r="I59" s="178">
        <v>0</v>
      </c>
      <c r="J59" s="176">
        <v>46139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-679.27</v>
      </c>
    </row>
    <row r="60" spans="1:16" ht="19.5" customHeight="1">
      <c r="A60" s="172" t="s">
        <v>3246</v>
      </c>
      <c r="B60" s="176">
        <v>46139</v>
      </c>
      <c r="C60" s="172" t="s">
        <v>109</v>
      </c>
      <c r="D60" s="172" t="s">
        <v>139</v>
      </c>
      <c r="E60" s="172" t="s">
        <v>85</v>
      </c>
      <c r="F60" s="172" t="s">
        <v>85</v>
      </c>
      <c r="G60" s="172" t="s">
        <v>85</v>
      </c>
      <c r="H60" s="177">
        <v>0</v>
      </c>
      <c r="I60" s="178">
        <v>0</v>
      </c>
      <c r="J60" s="176">
        <v>46139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-806.25</v>
      </c>
    </row>
    <row r="61" spans="1:16" ht="19.5" customHeight="1">
      <c r="A61" s="172" t="s">
        <v>3013</v>
      </c>
      <c r="B61" s="176">
        <v>46139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-989.5</v>
      </c>
    </row>
    <row r="62" spans="1:16" ht="19.5" customHeight="1">
      <c r="A62" s="172" t="s">
        <v>142</v>
      </c>
      <c r="B62" s="176">
        <v>46139</v>
      </c>
      <c r="C62" s="172" t="s">
        <v>109</v>
      </c>
      <c r="D62" s="172" t="s">
        <v>143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46139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-562</v>
      </c>
    </row>
    <row r="63" spans="1:16" ht="19.5" hidden="1" customHeight="1">
      <c r="A63" s="172" t="s">
        <v>4324</v>
      </c>
      <c r="B63" s="176">
        <v>46140</v>
      </c>
      <c r="C63" s="172" t="s">
        <v>92</v>
      </c>
      <c r="D63" s="172" t="s">
        <v>24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46114</v>
      </c>
      <c r="K63" s="172" t="s">
        <v>93</v>
      </c>
      <c r="L63" s="172" t="s">
        <v>94</v>
      </c>
      <c r="M63" s="179">
        <v>0</v>
      </c>
      <c r="N63" s="177"/>
      <c r="O63" s="177">
        <v>32</v>
      </c>
      <c r="P63" s="180">
        <v>-46.77</v>
      </c>
    </row>
    <row r="64" spans="1:16" ht="19.5" hidden="1" customHeight="1">
      <c r="A64" s="172" t="s">
        <v>4324</v>
      </c>
      <c r="B64" s="176">
        <v>46140</v>
      </c>
      <c r="C64" s="172" t="s">
        <v>2694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46114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-6.57</v>
      </c>
    </row>
    <row r="65" spans="1:16" ht="19.5" hidden="1" customHeight="1">
      <c r="A65" s="172" t="s">
        <v>4324</v>
      </c>
      <c r="B65" s="176">
        <v>46140</v>
      </c>
      <c r="C65" s="172" t="s">
        <v>92</v>
      </c>
      <c r="D65" s="172" t="s">
        <v>96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46114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hidden="1" customHeight="1">
      <c r="A66" s="172" t="s">
        <v>4324</v>
      </c>
      <c r="B66" s="176">
        <v>46140</v>
      </c>
      <c r="C66" s="172" t="s">
        <v>92</v>
      </c>
      <c r="D66" s="172" t="s">
        <v>97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46114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-46.77</v>
      </c>
    </row>
    <row r="67" spans="1:16" ht="19.5" hidden="1" customHeight="1">
      <c r="A67" s="172" t="s">
        <v>4292</v>
      </c>
      <c r="B67" s="176">
        <v>46140</v>
      </c>
      <c r="C67" s="172" t="s">
        <v>2694</v>
      </c>
      <c r="D67" s="172" t="s">
        <v>82</v>
      </c>
      <c r="E67" s="172" t="s">
        <v>39</v>
      </c>
      <c r="F67" s="172" t="s">
        <v>117</v>
      </c>
      <c r="G67" s="172" t="s">
        <v>84</v>
      </c>
      <c r="H67" s="177">
        <v>1</v>
      </c>
      <c r="I67" s="178">
        <v>0</v>
      </c>
      <c r="J67" s="176">
        <v>46137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19.510000000000002</v>
      </c>
    </row>
    <row r="68" spans="1:16" ht="19.5" hidden="1" customHeight="1">
      <c r="A68" s="172" t="s">
        <v>4325</v>
      </c>
      <c r="B68" s="176">
        <v>46140</v>
      </c>
      <c r="C68" s="172" t="s">
        <v>92</v>
      </c>
      <c r="D68" s="172" t="s">
        <v>24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2870</v>
      </c>
      <c r="J68" s="176">
        <v>46136</v>
      </c>
      <c r="K68" s="172" t="s">
        <v>93</v>
      </c>
      <c r="L68" s="172" t="s">
        <v>94</v>
      </c>
      <c r="M68" s="179">
        <v>0.48</v>
      </c>
      <c r="N68" s="177"/>
      <c r="O68" s="177"/>
      <c r="P68" s="180">
        <v>-69</v>
      </c>
    </row>
    <row r="69" spans="1:16" ht="19.5" hidden="1" customHeight="1">
      <c r="A69" s="172" t="s">
        <v>4325</v>
      </c>
      <c r="B69" s="176">
        <v>46140</v>
      </c>
      <c r="C69" s="172" t="s">
        <v>100</v>
      </c>
      <c r="D69" s="172" t="s">
        <v>101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2870</v>
      </c>
      <c r="J69" s="176">
        <v>46136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1198.0999999999999</v>
      </c>
    </row>
    <row r="70" spans="1:16" ht="19.5" hidden="1" customHeight="1">
      <c r="A70" s="172" t="s">
        <v>4325</v>
      </c>
      <c r="B70" s="176">
        <v>46140</v>
      </c>
      <c r="C70" s="172" t="s">
        <v>100</v>
      </c>
      <c r="D70" s="172" t="s">
        <v>102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2870</v>
      </c>
      <c r="J70" s="176">
        <v>46136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11.98</v>
      </c>
    </row>
    <row r="71" spans="1:16" ht="19.5" hidden="1" customHeight="1">
      <c r="A71" s="172" t="s">
        <v>4325</v>
      </c>
      <c r="B71" s="176">
        <v>46140</v>
      </c>
      <c r="C71" s="172" t="s">
        <v>100</v>
      </c>
      <c r="D71" s="172" t="s">
        <v>103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2870</v>
      </c>
      <c r="J71" s="176">
        <v>46136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1659.92</v>
      </c>
    </row>
    <row r="72" spans="1:16" ht="19.5" hidden="1" customHeight="1">
      <c r="A72" s="172" t="s">
        <v>4325</v>
      </c>
      <c r="B72" s="176">
        <v>46140</v>
      </c>
      <c r="C72" s="172" t="s">
        <v>104</v>
      </c>
      <c r="D72" s="172" t="s">
        <v>105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2870</v>
      </c>
      <c r="J72" s="176">
        <v>46136</v>
      </c>
      <c r="K72" s="172" t="s">
        <v>93</v>
      </c>
      <c r="L72" s="172" t="s">
        <v>94</v>
      </c>
      <c r="M72" s="179">
        <v>0.48</v>
      </c>
      <c r="N72" s="177"/>
      <c r="O72" s="177"/>
      <c r="P72" s="180">
        <v>-1377.6</v>
      </c>
    </row>
    <row r="73" spans="1:16" ht="19.5" hidden="1" customHeight="1">
      <c r="A73" s="172" t="s">
        <v>4325</v>
      </c>
      <c r="B73" s="176">
        <v>46140</v>
      </c>
      <c r="C73" s="172" t="s">
        <v>2694</v>
      </c>
      <c r="D73" s="172" t="s">
        <v>95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2870</v>
      </c>
      <c r="J73" s="176">
        <v>46136</v>
      </c>
      <c r="K73" s="172" t="s">
        <v>93</v>
      </c>
      <c r="L73" s="172" t="s">
        <v>94</v>
      </c>
      <c r="M73" s="179">
        <v>0.48</v>
      </c>
      <c r="N73" s="177"/>
      <c r="O73" s="177"/>
      <c r="P73" s="180">
        <v>-6.81</v>
      </c>
    </row>
    <row r="74" spans="1:16" ht="19.5" hidden="1" customHeight="1">
      <c r="A74" s="172" t="s">
        <v>4325</v>
      </c>
      <c r="B74" s="176">
        <v>46140</v>
      </c>
      <c r="C74" s="172" t="s">
        <v>2694</v>
      </c>
      <c r="D74" s="172" t="s">
        <v>82</v>
      </c>
      <c r="E74" s="172" t="s">
        <v>43</v>
      </c>
      <c r="F74" s="172" t="s">
        <v>125</v>
      </c>
      <c r="G74" s="172" t="s">
        <v>84</v>
      </c>
      <c r="H74" s="177">
        <v>1</v>
      </c>
      <c r="I74" s="178">
        <v>0</v>
      </c>
      <c r="J74" s="176">
        <v>46136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-22.76</v>
      </c>
    </row>
    <row r="75" spans="1:16" ht="19.5" hidden="1" customHeight="1">
      <c r="A75" s="172" t="s">
        <v>4326</v>
      </c>
      <c r="B75" s="176">
        <v>46140</v>
      </c>
      <c r="C75" s="172" t="s">
        <v>2694</v>
      </c>
      <c r="D75" s="172" t="s">
        <v>95</v>
      </c>
      <c r="E75" s="172" t="s">
        <v>57</v>
      </c>
      <c r="F75" s="172" t="s">
        <v>1263</v>
      </c>
      <c r="G75" s="172" t="s">
        <v>84</v>
      </c>
      <c r="H75" s="177">
        <v>1</v>
      </c>
      <c r="I75" s="178">
        <v>0</v>
      </c>
      <c r="J75" s="176">
        <v>46135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-6.68</v>
      </c>
    </row>
    <row r="76" spans="1:16" ht="19.5" hidden="1" customHeight="1">
      <c r="A76" s="172" t="s">
        <v>4326</v>
      </c>
      <c r="B76" s="176">
        <v>46140</v>
      </c>
      <c r="C76" s="172" t="s">
        <v>2694</v>
      </c>
      <c r="D76" s="172" t="s">
        <v>98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46135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-15</v>
      </c>
    </row>
    <row r="77" spans="1:16" ht="19.5" hidden="1" customHeight="1">
      <c r="A77" s="172" t="s">
        <v>4326</v>
      </c>
      <c r="B77" s="176">
        <v>46140</v>
      </c>
      <c r="C77" s="172" t="s">
        <v>92</v>
      </c>
      <c r="D77" s="172" t="s">
        <v>24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46135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-80</v>
      </c>
    </row>
    <row r="78" spans="1:16" ht="19.5" hidden="1" customHeight="1">
      <c r="A78" s="172" t="s">
        <v>4326</v>
      </c>
      <c r="B78" s="176">
        <v>46140</v>
      </c>
      <c r="C78" s="172" t="s">
        <v>92</v>
      </c>
      <c r="D78" s="172" t="s">
        <v>97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46135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-80</v>
      </c>
    </row>
    <row r="79" spans="1:16" ht="19.5" hidden="1" customHeight="1">
      <c r="A79" s="172" t="s">
        <v>4327</v>
      </c>
      <c r="B79" s="176">
        <v>46140</v>
      </c>
      <c r="C79" s="172" t="s">
        <v>2694</v>
      </c>
      <c r="D79" s="172" t="s">
        <v>95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0</v>
      </c>
      <c r="J79" s="176">
        <v>46122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-5.53</v>
      </c>
    </row>
    <row r="80" spans="1:16" ht="19.5" hidden="1" customHeight="1">
      <c r="A80" s="172" t="s">
        <v>4327</v>
      </c>
      <c r="B80" s="176">
        <v>46140</v>
      </c>
      <c r="C80" s="172" t="s">
        <v>2694</v>
      </c>
      <c r="D80" s="172" t="s">
        <v>98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0</v>
      </c>
      <c r="J80" s="176">
        <v>46122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4327</v>
      </c>
      <c r="B81" s="176">
        <v>46140</v>
      </c>
      <c r="C81" s="172" t="s">
        <v>92</v>
      </c>
      <c r="D81" s="172" t="s">
        <v>24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0</v>
      </c>
      <c r="J81" s="176">
        <v>46122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-81</v>
      </c>
    </row>
    <row r="82" spans="1:16" ht="19.5" hidden="1" customHeight="1">
      <c r="A82" s="172" t="s">
        <v>4327</v>
      </c>
      <c r="B82" s="176">
        <v>46140</v>
      </c>
      <c r="C82" s="172" t="s">
        <v>92</v>
      </c>
      <c r="D82" s="172" t="s">
        <v>97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0</v>
      </c>
      <c r="J82" s="176">
        <v>46122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-114</v>
      </c>
    </row>
    <row r="83" spans="1:16" ht="19.5" hidden="1" customHeight="1">
      <c r="A83" s="172" t="s">
        <v>4328</v>
      </c>
      <c r="B83" s="176">
        <v>46140</v>
      </c>
      <c r="C83" s="172" t="s">
        <v>92</v>
      </c>
      <c r="D83" s="172" t="s">
        <v>24</v>
      </c>
      <c r="E83" s="172" t="s">
        <v>39</v>
      </c>
      <c r="F83" s="172" t="s">
        <v>117</v>
      </c>
      <c r="G83" s="172" t="s">
        <v>84</v>
      </c>
      <c r="H83" s="177">
        <v>1</v>
      </c>
      <c r="I83" s="178">
        <v>2820</v>
      </c>
      <c r="J83" s="176">
        <v>46137</v>
      </c>
      <c r="K83" s="172" t="s">
        <v>93</v>
      </c>
      <c r="L83" s="172" t="s">
        <v>94</v>
      </c>
      <c r="M83" s="179">
        <v>0.48</v>
      </c>
      <c r="N83" s="177"/>
      <c r="O83" s="177"/>
      <c r="P83" s="180">
        <v>-77</v>
      </c>
    </row>
    <row r="84" spans="1:16" ht="19.5" hidden="1" customHeight="1">
      <c r="A84" s="172" t="s">
        <v>4328</v>
      </c>
      <c r="B84" s="176">
        <v>46140</v>
      </c>
      <c r="C84" s="172" t="s">
        <v>100</v>
      </c>
      <c r="D84" s="172" t="s">
        <v>101</v>
      </c>
      <c r="E84" s="172" t="s">
        <v>39</v>
      </c>
      <c r="F84" s="172" t="s">
        <v>117</v>
      </c>
      <c r="G84" s="172" t="s">
        <v>84</v>
      </c>
      <c r="H84" s="177">
        <v>1</v>
      </c>
      <c r="I84" s="178">
        <v>2820</v>
      </c>
      <c r="J84" s="176">
        <v>46137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1118.77</v>
      </c>
    </row>
    <row r="85" spans="1:16" ht="19.5" hidden="1" customHeight="1">
      <c r="A85" s="172" t="s">
        <v>4328</v>
      </c>
      <c r="B85" s="176">
        <v>46140</v>
      </c>
      <c r="C85" s="172" t="s">
        <v>100</v>
      </c>
      <c r="D85" s="172" t="s">
        <v>102</v>
      </c>
      <c r="E85" s="172" t="s">
        <v>39</v>
      </c>
      <c r="F85" s="172" t="s">
        <v>117</v>
      </c>
      <c r="G85" s="172" t="s">
        <v>84</v>
      </c>
      <c r="H85" s="177">
        <v>1</v>
      </c>
      <c r="I85" s="178">
        <v>2820</v>
      </c>
      <c r="J85" s="176">
        <v>46137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11.19</v>
      </c>
    </row>
    <row r="86" spans="1:16" ht="19.5" hidden="1" customHeight="1">
      <c r="A86" s="172" t="s">
        <v>4328</v>
      </c>
      <c r="B86" s="176">
        <v>46140</v>
      </c>
      <c r="C86" s="172" t="s">
        <v>100</v>
      </c>
      <c r="D86" s="172" t="s">
        <v>103</v>
      </c>
      <c r="E86" s="172" t="s">
        <v>39</v>
      </c>
      <c r="F86" s="172" t="s">
        <v>117</v>
      </c>
      <c r="G86" s="172" t="s">
        <v>84</v>
      </c>
      <c r="H86" s="177">
        <v>1</v>
      </c>
      <c r="I86" s="178">
        <v>2820</v>
      </c>
      <c r="J86" s="176">
        <v>46137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1690.04</v>
      </c>
    </row>
    <row r="87" spans="1:16" ht="19.5" hidden="1" customHeight="1">
      <c r="A87" s="172" t="s">
        <v>4328</v>
      </c>
      <c r="B87" s="176">
        <v>46140</v>
      </c>
      <c r="C87" s="172" t="s">
        <v>104</v>
      </c>
      <c r="D87" s="172" t="s">
        <v>105</v>
      </c>
      <c r="E87" s="172" t="s">
        <v>39</v>
      </c>
      <c r="F87" s="172" t="s">
        <v>117</v>
      </c>
      <c r="G87" s="172" t="s">
        <v>84</v>
      </c>
      <c r="H87" s="177">
        <v>1</v>
      </c>
      <c r="I87" s="178">
        <v>2820</v>
      </c>
      <c r="J87" s="176">
        <v>46137</v>
      </c>
      <c r="K87" s="172" t="s">
        <v>93</v>
      </c>
      <c r="L87" s="172" t="s">
        <v>94</v>
      </c>
      <c r="M87" s="179">
        <v>0.48</v>
      </c>
      <c r="N87" s="177"/>
      <c r="O87" s="177"/>
      <c r="P87" s="180">
        <v>-1353.6</v>
      </c>
    </row>
    <row r="88" spans="1:16" ht="19.5" hidden="1" customHeight="1">
      <c r="A88" s="172" t="s">
        <v>4328</v>
      </c>
      <c r="B88" s="176">
        <v>46140</v>
      </c>
      <c r="C88" s="172" t="s">
        <v>2694</v>
      </c>
      <c r="D88" s="172" t="s">
        <v>95</v>
      </c>
      <c r="E88" s="172" t="s">
        <v>39</v>
      </c>
      <c r="F88" s="172" t="s">
        <v>117</v>
      </c>
      <c r="G88" s="172" t="s">
        <v>84</v>
      </c>
      <c r="H88" s="177">
        <v>1</v>
      </c>
      <c r="I88" s="178">
        <v>2820</v>
      </c>
      <c r="J88" s="176">
        <v>46137</v>
      </c>
      <c r="K88" s="172" t="s">
        <v>93</v>
      </c>
      <c r="L88" s="172" t="s">
        <v>94</v>
      </c>
      <c r="M88" s="179">
        <v>0.48</v>
      </c>
      <c r="N88" s="177"/>
      <c r="O88" s="177"/>
      <c r="P88" s="180">
        <v>-7.34</v>
      </c>
    </row>
    <row r="89" spans="1:16" ht="19.5" hidden="1" customHeight="1">
      <c r="A89" s="172" t="s">
        <v>4328</v>
      </c>
      <c r="B89" s="176">
        <v>46140</v>
      </c>
      <c r="C89" s="172" t="s">
        <v>2694</v>
      </c>
      <c r="D89" s="172" t="s">
        <v>82</v>
      </c>
      <c r="E89" s="172" t="s">
        <v>39</v>
      </c>
      <c r="F89" s="172" t="s">
        <v>117</v>
      </c>
      <c r="G89" s="172" t="s">
        <v>84</v>
      </c>
      <c r="H89" s="177">
        <v>1</v>
      </c>
      <c r="I89" s="178">
        <v>0</v>
      </c>
      <c r="J89" s="176">
        <v>46137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-21.26</v>
      </c>
    </row>
    <row r="90" spans="1:16" ht="19.5" hidden="1" customHeight="1">
      <c r="A90" s="172" t="s">
        <v>4329</v>
      </c>
      <c r="B90" s="176">
        <v>46140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2820</v>
      </c>
      <c r="J90" s="176">
        <v>46137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-80</v>
      </c>
    </row>
    <row r="91" spans="1:16" ht="19.5" hidden="1" customHeight="1">
      <c r="A91" s="172" t="s">
        <v>4329</v>
      </c>
      <c r="B91" s="176">
        <v>46140</v>
      </c>
      <c r="C91" s="172" t="s">
        <v>100</v>
      </c>
      <c r="D91" s="172" t="s">
        <v>101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2820</v>
      </c>
      <c r="J91" s="176">
        <v>46137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1243.23</v>
      </c>
    </row>
    <row r="92" spans="1:16" ht="19.5" hidden="1" customHeight="1">
      <c r="A92" s="172" t="s">
        <v>4329</v>
      </c>
      <c r="B92" s="176">
        <v>46140</v>
      </c>
      <c r="C92" s="172" t="s">
        <v>100</v>
      </c>
      <c r="D92" s="172" t="s">
        <v>102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2820</v>
      </c>
      <c r="J92" s="176">
        <v>46137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4329</v>
      </c>
      <c r="B93" s="176">
        <v>46140</v>
      </c>
      <c r="C93" s="172" t="s">
        <v>100</v>
      </c>
      <c r="D93" s="172" t="s">
        <v>103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2820</v>
      </c>
      <c r="J93" s="176">
        <v>46137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1576.77</v>
      </c>
    </row>
    <row r="94" spans="1:16" ht="19.5" hidden="1" customHeight="1">
      <c r="A94" s="172" t="s">
        <v>4329</v>
      </c>
      <c r="B94" s="176">
        <v>46140</v>
      </c>
      <c r="C94" s="172" t="s">
        <v>104</v>
      </c>
      <c r="D94" s="172" t="s">
        <v>105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2820</v>
      </c>
      <c r="J94" s="176">
        <v>46137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-1353.6</v>
      </c>
    </row>
    <row r="95" spans="1:16" ht="19.5" hidden="1" customHeight="1">
      <c r="A95" s="172" t="s">
        <v>4329</v>
      </c>
      <c r="B95" s="176">
        <v>46140</v>
      </c>
      <c r="C95" s="172" t="s">
        <v>2694</v>
      </c>
      <c r="D95" s="172" t="s">
        <v>95</v>
      </c>
      <c r="E95" s="172" t="s">
        <v>58</v>
      </c>
      <c r="F95" s="172" t="s">
        <v>1300</v>
      </c>
      <c r="G95" s="172" t="s">
        <v>84</v>
      </c>
      <c r="H95" s="177">
        <v>1</v>
      </c>
      <c r="I95" s="178">
        <v>2820</v>
      </c>
      <c r="J95" s="176">
        <v>46137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-6.18</v>
      </c>
    </row>
    <row r="96" spans="1:16" ht="19.5" hidden="1" customHeight="1">
      <c r="A96" s="172" t="s">
        <v>4330</v>
      </c>
      <c r="B96" s="176">
        <v>46140</v>
      </c>
      <c r="C96" s="172" t="s">
        <v>92</v>
      </c>
      <c r="D96" s="172" t="s">
        <v>24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46127</v>
      </c>
      <c r="K96" s="172" t="s">
        <v>93</v>
      </c>
      <c r="L96" s="172" t="s">
        <v>94</v>
      </c>
      <c r="M96" s="179">
        <v>0.48</v>
      </c>
      <c r="N96" s="177"/>
      <c r="O96" s="177"/>
      <c r="P96" s="180">
        <v>-81</v>
      </c>
    </row>
    <row r="97" spans="1:16" ht="19.5" hidden="1" customHeight="1">
      <c r="A97" s="172" t="s">
        <v>4330</v>
      </c>
      <c r="B97" s="176">
        <v>46140</v>
      </c>
      <c r="C97" s="172" t="s">
        <v>100</v>
      </c>
      <c r="D97" s="172" t="s">
        <v>101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1025.45</v>
      </c>
    </row>
    <row r="98" spans="1:16" ht="19.5" hidden="1" customHeight="1">
      <c r="A98" s="172" t="s">
        <v>4330</v>
      </c>
      <c r="B98" s="176">
        <v>46140</v>
      </c>
      <c r="C98" s="172" t="s">
        <v>100</v>
      </c>
      <c r="D98" s="172" t="s">
        <v>102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0</v>
      </c>
    </row>
    <row r="99" spans="1:16" ht="19.5" hidden="1" customHeight="1">
      <c r="A99" s="172" t="s">
        <v>4330</v>
      </c>
      <c r="B99" s="176">
        <v>46140</v>
      </c>
      <c r="C99" s="172" t="s">
        <v>100</v>
      </c>
      <c r="D99" s="172" t="s">
        <v>103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1794.55</v>
      </c>
    </row>
    <row r="100" spans="1:16" ht="19.5" hidden="1" customHeight="1">
      <c r="A100" s="172" t="s">
        <v>4330</v>
      </c>
      <c r="B100" s="176">
        <v>46140</v>
      </c>
      <c r="C100" s="172" t="s">
        <v>104</v>
      </c>
      <c r="D100" s="172" t="s">
        <v>105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46127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-1353.6</v>
      </c>
    </row>
    <row r="101" spans="1:16" ht="19.5" hidden="1" customHeight="1">
      <c r="A101" s="172" t="s">
        <v>4330</v>
      </c>
      <c r="B101" s="176">
        <v>46140</v>
      </c>
      <c r="C101" s="172" t="s">
        <v>2694</v>
      </c>
      <c r="D101" s="172" t="s">
        <v>95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46127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-12.96</v>
      </c>
    </row>
    <row r="102" spans="1:16" ht="19.5" hidden="1" customHeight="1">
      <c r="A102" s="172" t="s">
        <v>4330</v>
      </c>
      <c r="B102" s="176">
        <v>46140</v>
      </c>
      <c r="C102" s="172" t="s">
        <v>2694</v>
      </c>
      <c r="D102" s="172" t="s">
        <v>82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0</v>
      </c>
      <c r="J102" s="176">
        <v>46127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-10.15</v>
      </c>
    </row>
    <row r="103" spans="1:16" ht="19.5" hidden="1" customHeight="1">
      <c r="A103" s="172" t="s">
        <v>4331</v>
      </c>
      <c r="B103" s="176">
        <v>46140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2750</v>
      </c>
      <c r="J103" s="176">
        <v>46125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-71</v>
      </c>
    </row>
    <row r="104" spans="1:16" ht="19.5" hidden="1" customHeight="1">
      <c r="A104" s="172" t="s">
        <v>4331</v>
      </c>
      <c r="B104" s="176">
        <v>46140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2750</v>
      </c>
      <c r="J104" s="176">
        <v>46125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958.1</v>
      </c>
    </row>
    <row r="105" spans="1:16" ht="19.5" hidden="1" customHeight="1">
      <c r="A105" s="172" t="s">
        <v>4331</v>
      </c>
      <c r="B105" s="176">
        <v>46140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2750</v>
      </c>
      <c r="J105" s="176">
        <v>46125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9.58</v>
      </c>
    </row>
    <row r="106" spans="1:16" ht="19.5" hidden="1" customHeight="1">
      <c r="A106" s="172" t="s">
        <v>4331</v>
      </c>
      <c r="B106" s="176">
        <v>46140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2750</v>
      </c>
      <c r="J106" s="176">
        <v>46125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1782.32</v>
      </c>
    </row>
    <row r="107" spans="1:16" ht="19.5" hidden="1" customHeight="1">
      <c r="A107" s="172" t="s">
        <v>4331</v>
      </c>
      <c r="B107" s="176">
        <v>46140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2750</v>
      </c>
      <c r="J107" s="176">
        <v>46125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-1320</v>
      </c>
    </row>
    <row r="108" spans="1:16" ht="19.5" hidden="1" customHeight="1">
      <c r="A108" s="172" t="s">
        <v>4331</v>
      </c>
      <c r="B108" s="176">
        <v>46140</v>
      </c>
      <c r="C108" s="172" t="s">
        <v>2694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2750</v>
      </c>
      <c r="J108" s="176">
        <v>46125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-5.57</v>
      </c>
    </row>
    <row r="109" spans="1:16" ht="19.5" hidden="1" customHeight="1">
      <c r="A109" s="172" t="s">
        <v>4332</v>
      </c>
      <c r="B109" s="176">
        <v>46140</v>
      </c>
      <c r="C109" s="172" t="s">
        <v>92</v>
      </c>
      <c r="D109" s="172" t="s">
        <v>24</v>
      </c>
      <c r="E109" s="172" t="s">
        <v>59</v>
      </c>
      <c r="F109" s="172" t="s">
        <v>1386</v>
      </c>
      <c r="G109" s="172" t="s">
        <v>84</v>
      </c>
      <c r="H109" s="177">
        <v>1</v>
      </c>
      <c r="I109" s="178">
        <v>2500</v>
      </c>
      <c r="J109" s="176">
        <v>46135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-81</v>
      </c>
    </row>
    <row r="110" spans="1:16" ht="19.5" hidden="1" customHeight="1">
      <c r="A110" s="172" t="s">
        <v>4332</v>
      </c>
      <c r="B110" s="176">
        <v>46140</v>
      </c>
      <c r="C110" s="172" t="s">
        <v>100</v>
      </c>
      <c r="D110" s="172" t="s">
        <v>101</v>
      </c>
      <c r="E110" s="172" t="s">
        <v>59</v>
      </c>
      <c r="F110" s="172" t="s">
        <v>1386</v>
      </c>
      <c r="G110" s="172" t="s">
        <v>84</v>
      </c>
      <c r="H110" s="177">
        <v>1</v>
      </c>
      <c r="I110" s="178">
        <v>2500</v>
      </c>
      <c r="J110" s="176">
        <v>46135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1194.29</v>
      </c>
    </row>
    <row r="111" spans="1:16" ht="19.5" hidden="1" customHeight="1">
      <c r="A111" s="172" t="s">
        <v>4332</v>
      </c>
      <c r="B111" s="176">
        <v>46140</v>
      </c>
      <c r="C111" s="172" t="s">
        <v>100</v>
      </c>
      <c r="D111" s="172" t="s">
        <v>102</v>
      </c>
      <c r="E111" s="172" t="s">
        <v>59</v>
      </c>
      <c r="F111" s="172" t="s">
        <v>1386</v>
      </c>
      <c r="G111" s="172" t="s">
        <v>84</v>
      </c>
      <c r="H111" s="177">
        <v>1</v>
      </c>
      <c r="I111" s="178">
        <v>2500</v>
      </c>
      <c r="J111" s="176">
        <v>46135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11.94</v>
      </c>
    </row>
    <row r="112" spans="1:16" ht="19.5" hidden="1" customHeight="1">
      <c r="A112" s="172" t="s">
        <v>4332</v>
      </c>
      <c r="B112" s="176">
        <v>46140</v>
      </c>
      <c r="C112" s="172" t="s">
        <v>100</v>
      </c>
      <c r="D112" s="172" t="s">
        <v>103</v>
      </c>
      <c r="E112" s="172" t="s">
        <v>59</v>
      </c>
      <c r="F112" s="172" t="s">
        <v>1386</v>
      </c>
      <c r="G112" s="172" t="s">
        <v>84</v>
      </c>
      <c r="H112" s="177">
        <v>1</v>
      </c>
      <c r="I112" s="178">
        <v>2500</v>
      </c>
      <c r="J112" s="176">
        <v>46135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1293.77</v>
      </c>
    </row>
    <row r="113" spans="1:16" ht="19.5" hidden="1" customHeight="1">
      <c r="A113" s="172" t="s">
        <v>4332</v>
      </c>
      <c r="B113" s="176">
        <v>46140</v>
      </c>
      <c r="C113" s="172" t="s">
        <v>104</v>
      </c>
      <c r="D113" s="172" t="s">
        <v>105</v>
      </c>
      <c r="E113" s="172" t="s">
        <v>59</v>
      </c>
      <c r="F113" s="172" t="s">
        <v>1386</v>
      </c>
      <c r="G113" s="172" t="s">
        <v>84</v>
      </c>
      <c r="H113" s="177">
        <v>1</v>
      </c>
      <c r="I113" s="178">
        <v>2500</v>
      </c>
      <c r="J113" s="176">
        <v>46135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-1200</v>
      </c>
    </row>
    <row r="114" spans="1:16" ht="19.5" hidden="1" customHeight="1">
      <c r="A114" s="172" t="s">
        <v>4332</v>
      </c>
      <c r="B114" s="176">
        <v>46140</v>
      </c>
      <c r="C114" s="172" t="s">
        <v>2694</v>
      </c>
      <c r="D114" s="172" t="s">
        <v>95</v>
      </c>
      <c r="E114" s="172" t="s">
        <v>59</v>
      </c>
      <c r="F114" s="172" t="s">
        <v>1386</v>
      </c>
      <c r="G114" s="172" t="s">
        <v>84</v>
      </c>
      <c r="H114" s="177">
        <v>1</v>
      </c>
      <c r="I114" s="178">
        <v>2500</v>
      </c>
      <c r="J114" s="176">
        <v>46135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-6.98</v>
      </c>
    </row>
    <row r="115" spans="1:16" ht="19.5" hidden="1" customHeight="1">
      <c r="A115" s="172" t="s">
        <v>4331</v>
      </c>
      <c r="B115" s="176">
        <v>46140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46125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-18.2</v>
      </c>
    </row>
    <row r="116" spans="1:16" ht="19.5" hidden="1" customHeight="1">
      <c r="A116" s="172" t="s">
        <v>4332</v>
      </c>
      <c r="B116" s="176">
        <v>46140</v>
      </c>
      <c r="C116" s="172" t="s">
        <v>2694</v>
      </c>
      <c r="D116" s="172" t="s">
        <v>82</v>
      </c>
      <c r="E116" s="172" t="s">
        <v>59</v>
      </c>
      <c r="F116" s="172" t="s">
        <v>1386</v>
      </c>
      <c r="G116" s="172" t="s">
        <v>84</v>
      </c>
      <c r="H116" s="177">
        <v>1</v>
      </c>
      <c r="I116" s="178">
        <v>0</v>
      </c>
      <c r="J116" s="176">
        <v>46135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-22.69</v>
      </c>
    </row>
    <row r="117" spans="1:16" ht="19.5" hidden="1" customHeight="1">
      <c r="A117" s="172" t="s">
        <v>4333</v>
      </c>
      <c r="B117" s="176">
        <v>46140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2820</v>
      </c>
      <c r="J117" s="176">
        <v>46139</v>
      </c>
      <c r="K117" s="172" t="s">
        <v>93</v>
      </c>
      <c r="L117" s="172" t="s">
        <v>94</v>
      </c>
      <c r="M117" s="179">
        <v>0.48</v>
      </c>
      <c r="N117" s="177"/>
      <c r="O117" s="177"/>
      <c r="P117" s="180">
        <v>-80</v>
      </c>
    </row>
    <row r="118" spans="1:16" ht="19.5" hidden="1" customHeight="1">
      <c r="A118" s="172" t="s">
        <v>4333</v>
      </c>
      <c r="B118" s="176">
        <v>46140</v>
      </c>
      <c r="C118" s="172" t="s">
        <v>100</v>
      </c>
      <c r="D118" s="172" t="s">
        <v>101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2820</v>
      </c>
      <c r="J118" s="176">
        <v>46139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996.21</v>
      </c>
    </row>
    <row r="119" spans="1:16" ht="19.5" hidden="1" customHeight="1">
      <c r="A119" s="172" t="s">
        <v>4333</v>
      </c>
      <c r="B119" s="176">
        <v>46140</v>
      </c>
      <c r="C119" s="172" t="s">
        <v>100</v>
      </c>
      <c r="D119" s="172" t="s">
        <v>102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2820</v>
      </c>
      <c r="J119" s="176">
        <v>46139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9.9600000000000009</v>
      </c>
    </row>
    <row r="120" spans="1:16" ht="19.5" hidden="1" customHeight="1">
      <c r="A120" s="172" t="s">
        <v>4333</v>
      </c>
      <c r="B120" s="176">
        <v>46140</v>
      </c>
      <c r="C120" s="172" t="s">
        <v>100</v>
      </c>
      <c r="D120" s="172" t="s">
        <v>103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2820</v>
      </c>
      <c r="J120" s="176">
        <v>46139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1813.83</v>
      </c>
    </row>
    <row r="121" spans="1:16" ht="19.5" hidden="1" customHeight="1">
      <c r="A121" s="172" t="s">
        <v>4333</v>
      </c>
      <c r="B121" s="176">
        <v>46140</v>
      </c>
      <c r="C121" s="172" t="s">
        <v>104</v>
      </c>
      <c r="D121" s="172" t="s">
        <v>105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2820</v>
      </c>
      <c r="J121" s="176">
        <v>46139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-1353.6</v>
      </c>
    </row>
    <row r="122" spans="1:16" ht="19.5" hidden="1" customHeight="1">
      <c r="A122" s="172" t="s">
        <v>4333</v>
      </c>
      <c r="B122" s="176">
        <v>46140</v>
      </c>
      <c r="C122" s="172" t="s">
        <v>2694</v>
      </c>
      <c r="D122" s="172" t="s">
        <v>95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2820</v>
      </c>
      <c r="J122" s="176">
        <v>46139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-8.5</v>
      </c>
    </row>
    <row r="123" spans="1:16" ht="19.5" hidden="1" customHeight="1">
      <c r="A123" s="172" t="s">
        <v>4333</v>
      </c>
      <c r="B123" s="176">
        <v>46140</v>
      </c>
      <c r="C123" s="172" t="s">
        <v>2694</v>
      </c>
      <c r="D123" s="172" t="s">
        <v>82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0</v>
      </c>
      <c r="J123" s="176">
        <v>46139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-18.93</v>
      </c>
    </row>
    <row r="124" spans="1:16" ht="19.5" hidden="1" customHeight="1">
      <c r="A124" s="172" t="s">
        <v>4334</v>
      </c>
      <c r="B124" s="176">
        <v>46140</v>
      </c>
      <c r="C124" s="172" t="s">
        <v>2694</v>
      </c>
      <c r="D124" s="172" t="s">
        <v>82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46140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-20.25</v>
      </c>
    </row>
    <row r="125" spans="1:16" ht="19.5" hidden="1" customHeight="1">
      <c r="A125" s="172" t="s">
        <v>4335</v>
      </c>
      <c r="B125" s="176">
        <v>46140</v>
      </c>
      <c r="C125" s="172" t="s">
        <v>2694</v>
      </c>
      <c r="D125" s="172" t="s">
        <v>82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46140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-9.2899999999999991</v>
      </c>
    </row>
    <row r="126" spans="1:16" ht="19.5" hidden="1" customHeight="1">
      <c r="A126" s="172" t="s">
        <v>4333</v>
      </c>
      <c r="B126" s="176">
        <v>46140</v>
      </c>
      <c r="C126" s="172" t="s">
        <v>166</v>
      </c>
      <c r="D126" s="172" t="s">
        <v>167</v>
      </c>
      <c r="E126" s="172" t="s">
        <v>60</v>
      </c>
      <c r="F126" s="172" t="s">
        <v>1426</v>
      </c>
      <c r="G126" s="172" t="s">
        <v>84</v>
      </c>
      <c r="H126" s="177">
        <v>1</v>
      </c>
      <c r="I126" s="178">
        <v>-2820</v>
      </c>
      <c r="J126" s="176">
        <v>46139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-996.21</v>
      </c>
    </row>
    <row r="127" spans="1:16" ht="19.5" hidden="1" customHeight="1">
      <c r="A127" s="172" t="s">
        <v>4333</v>
      </c>
      <c r="B127" s="176">
        <v>46140</v>
      </c>
      <c r="C127" s="172" t="s">
        <v>166</v>
      </c>
      <c r="D127" s="172" t="s">
        <v>102</v>
      </c>
      <c r="E127" s="172" t="s">
        <v>60</v>
      </c>
      <c r="F127" s="172" t="s">
        <v>1426</v>
      </c>
      <c r="G127" s="172" t="s">
        <v>84</v>
      </c>
      <c r="H127" s="177">
        <v>1</v>
      </c>
      <c r="I127" s="178">
        <v>-2820</v>
      </c>
      <c r="J127" s="176">
        <v>46139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-9.9600000000000009</v>
      </c>
    </row>
    <row r="128" spans="1:16" ht="19.5" hidden="1" customHeight="1">
      <c r="A128" s="172" t="s">
        <v>4333</v>
      </c>
      <c r="B128" s="176">
        <v>46140</v>
      </c>
      <c r="C128" s="172" t="s">
        <v>166</v>
      </c>
      <c r="D128" s="172" t="s">
        <v>103</v>
      </c>
      <c r="E128" s="172" t="s">
        <v>60</v>
      </c>
      <c r="F128" s="172" t="s">
        <v>1426</v>
      </c>
      <c r="G128" s="172" t="s">
        <v>84</v>
      </c>
      <c r="H128" s="177">
        <v>1</v>
      </c>
      <c r="I128" s="178">
        <v>-2820</v>
      </c>
      <c r="J128" s="176">
        <v>46139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-1813.83</v>
      </c>
    </row>
    <row r="129" spans="1:16" ht="19.5" hidden="1" customHeight="1">
      <c r="A129" s="172" t="s">
        <v>4333</v>
      </c>
      <c r="B129" s="176">
        <v>46140</v>
      </c>
      <c r="C129" s="172" t="s">
        <v>104</v>
      </c>
      <c r="D129" s="172" t="s">
        <v>168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-2820</v>
      </c>
      <c r="J129" s="176">
        <v>46139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1353.6</v>
      </c>
    </row>
    <row r="130" spans="1:16" ht="19.5" hidden="1" customHeight="1">
      <c r="A130" s="172" t="s">
        <v>4336</v>
      </c>
      <c r="B130" s="176">
        <v>46140</v>
      </c>
      <c r="C130" s="172" t="s">
        <v>2694</v>
      </c>
      <c r="D130" s="172" t="s">
        <v>82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46140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-7.54</v>
      </c>
    </row>
    <row r="131" spans="1:16" ht="19.5" hidden="1" customHeight="1">
      <c r="A131" s="172" t="s">
        <v>4333</v>
      </c>
      <c r="B131" s="176">
        <v>46140</v>
      </c>
      <c r="C131" s="172" t="s">
        <v>2694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46139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18.93</v>
      </c>
    </row>
    <row r="132" spans="1:16" ht="19.5" hidden="1" customHeight="1">
      <c r="A132" s="172" t="s">
        <v>4337</v>
      </c>
      <c r="B132" s="176">
        <v>46140</v>
      </c>
      <c r="C132" s="172" t="s">
        <v>92</v>
      </c>
      <c r="D132" s="172" t="s">
        <v>24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46139</v>
      </c>
      <c r="K132" s="172" t="s">
        <v>93</v>
      </c>
      <c r="L132" s="172" t="s">
        <v>94</v>
      </c>
      <c r="M132" s="179">
        <v>0.48</v>
      </c>
      <c r="N132" s="177"/>
      <c r="O132" s="177"/>
      <c r="P132" s="180">
        <v>-77</v>
      </c>
    </row>
    <row r="133" spans="1:16" ht="19.5" hidden="1" customHeight="1">
      <c r="A133" s="172" t="s">
        <v>4337</v>
      </c>
      <c r="B133" s="176">
        <v>46140</v>
      </c>
      <c r="C133" s="172" t="s">
        <v>100</v>
      </c>
      <c r="D133" s="172" t="s">
        <v>101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</v>
      </c>
    </row>
    <row r="134" spans="1:16" ht="19.5" hidden="1" customHeight="1">
      <c r="A134" s="172" t="s">
        <v>4337</v>
      </c>
      <c r="B134" s="176">
        <v>46140</v>
      </c>
      <c r="C134" s="172" t="s">
        <v>100</v>
      </c>
      <c r="D134" s="172" t="s">
        <v>102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10</v>
      </c>
    </row>
    <row r="135" spans="1:16" ht="19.5" hidden="1" customHeight="1">
      <c r="A135" s="172" t="s">
        <v>4337</v>
      </c>
      <c r="B135" s="176">
        <v>46140</v>
      </c>
      <c r="C135" s="172" t="s">
        <v>100</v>
      </c>
      <c r="D135" s="172" t="s">
        <v>103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2870</v>
      </c>
      <c r="J135" s="176">
        <v>46139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1860</v>
      </c>
    </row>
    <row r="136" spans="1:16" ht="19.5" hidden="1" customHeight="1">
      <c r="A136" s="172" t="s">
        <v>4337</v>
      </c>
      <c r="B136" s="176">
        <v>46140</v>
      </c>
      <c r="C136" s="172" t="s">
        <v>104</v>
      </c>
      <c r="D136" s="172" t="s">
        <v>105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2870</v>
      </c>
      <c r="J136" s="176">
        <v>46139</v>
      </c>
      <c r="K136" s="172" t="s">
        <v>93</v>
      </c>
      <c r="L136" s="172" t="s">
        <v>94</v>
      </c>
      <c r="M136" s="179">
        <v>0.48</v>
      </c>
      <c r="N136" s="177"/>
      <c r="O136" s="177"/>
      <c r="P136" s="180">
        <v>-1377.6</v>
      </c>
    </row>
    <row r="137" spans="1:16" ht="19.5" hidden="1" customHeight="1">
      <c r="A137" s="172" t="s">
        <v>4337</v>
      </c>
      <c r="B137" s="176">
        <v>46140</v>
      </c>
      <c r="C137" s="172" t="s">
        <v>2694</v>
      </c>
      <c r="D137" s="172" t="s">
        <v>95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2870</v>
      </c>
      <c r="J137" s="176">
        <v>46139</v>
      </c>
      <c r="K137" s="172" t="s">
        <v>93</v>
      </c>
      <c r="L137" s="172" t="s">
        <v>94</v>
      </c>
      <c r="M137" s="179">
        <v>0.48</v>
      </c>
      <c r="N137" s="177"/>
      <c r="O137" s="177"/>
      <c r="P137" s="180">
        <v>-5.23</v>
      </c>
    </row>
    <row r="138" spans="1:16" ht="19.5" customHeight="1">
      <c r="A138" s="172" t="s">
        <v>4323</v>
      </c>
      <c r="B138" s="176">
        <v>46140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46140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-323.2</v>
      </c>
    </row>
    <row r="139" spans="1:16" ht="19.5" customHeight="1">
      <c r="A139" s="172" t="s">
        <v>4321</v>
      </c>
      <c r="B139" s="176">
        <v>46140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46140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-280.7</v>
      </c>
    </row>
    <row r="140" spans="1:16" ht="19.5" customHeight="1">
      <c r="A140" s="172" t="s">
        <v>4322</v>
      </c>
      <c r="B140" s="176">
        <v>46140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46140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-291.27999999999997</v>
      </c>
    </row>
    <row r="141" spans="1:16" ht="19.5" customHeight="1">
      <c r="A141" s="172" t="s">
        <v>4320</v>
      </c>
      <c r="B141" s="176">
        <v>46140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46140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-274.81</v>
      </c>
    </row>
    <row r="142" spans="1:16" ht="19.5" customHeight="1">
      <c r="A142" s="172" t="s">
        <v>4274</v>
      </c>
      <c r="B142" s="176">
        <v>46140</v>
      </c>
      <c r="C142" s="172" t="s">
        <v>109</v>
      </c>
      <c r="D142" s="172" t="s">
        <v>139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46140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-401.66</v>
      </c>
    </row>
    <row r="143" spans="1:16" ht="19.5" customHeight="1">
      <c r="A143" s="172" t="s">
        <v>3434</v>
      </c>
      <c r="B143" s="176">
        <v>46140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46140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-752.2</v>
      </c>
    </row>
    <row r="144" spans="1:16" ht="19.5" customHeight="1">
      <c r="A144" s="172" t="s">
        <v>3433</v>
      </c>
      <c r="B144" s="176">
        <v>46140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46140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-594.04</v>
      </c>
    </row>
    <row r="145" spans="1:16" ht="19.5" customHeight="1">
      <c r="A145" s="172" t="s">
        <v>3251</v>
      </c>
      <c r="B145" s="176">
        <v>46140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46140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-495.75</v>
      </c>
    </row>
    <row r="146" spans="1:16" ht="19.5" customHeight="1">
      <c r="A146" s="172" t="s">
        <v>3246</v>
      </c>
      <c r="B146" s="176">
        <v>46140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46140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-555.27</v>
      </c>
    </row>
    <row r="147" spans="1:16" ht="19.5" customHeight="1">
      <c r="A147" s="172" t="s">
        <v>3013</v>
      </c>
      <c r="B147" s="176">
        <v>46140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46140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-1122</v>
      </c>
    </row>
    <row r="148" spans="1:16" ht="19.5" customHeight="1">
      <c r="A148" s="172" t="s">
        <v>142</v>
      </c>
      <c r="B148" s="176">
        <v>46140</v>
      </c>
      <c r="C148" s="172" t="s">
        <v>109</v>
      </c>
      <c r="D148" s="172" t="s">
        <v>143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46140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-275</v>
      </c>
    </row>
    <row r="149" spans="1:16" ht="19.5" hidden="1" customHeight="1">
      <c r="A149" s="172" t="s">
        <v>4338</v>
      </c>
      <c r="B149" s="176">
        <v>46141</v>
      </c>
      <c r="C149" s="172" t="s">
        <v>2694</v>
      </c>
      <c r="D149" s="172" t="s">
        <v>95</v>
      </c>
      <c r="E149" s="172" t="s">
        <v>59</v>
      </c>
      <c r="F149" s="172" t="s">
        <v>1386</v>
      </c>
      <c r="G149" s="172" t="s">
        <v>84</v>
      </c>
      <c r="H149" s="177">
        <v>1</v>
      </c>
      <c r="I149" s="178">
        <v>0</v>
      </c>
      <c r="J149" s="176">
        <v>46137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-6.42</v>
      </c>
    </row>
    <row r="150" spans="1:16" ht="19.5" hidden="1" customHeight="1">
      <c r="A150" s="172" t="s">
        <v>4338</v>
      </c>
      <c r="B150" s="176">
        <v>46141</v>
      </c>
      <c r="C150" s="172" t="s">
        <v>2694</v>
      </c>
      <c r="D150" s="172" t="s">
        <v>98</v>
      </c>
      <c r="E150" s="172" t="s">
        <v>59</v>
      </c>
      <c r="F150" s="172" t="s">
        <v>1386</v>
      </c>
      <c r="G150" s="172" t="s">
        <v>84</v>
      </c>
      <c r="H150" s="177">
        <v>1</v>
      </c>
      <c r="I150" s="178">
        <v>0</v>
      </c>
      <c r="J150" s="176">
        <v>46137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4338</v>
      </c>
      <c r="B151" s="176">
        <v>46141</v>
      </c>
      <c r="C151" s="172" t="s">
        <v>92</v>
      </c>
      <c r="D151" s="172" t="s">
        <v>24</v>
      </c>
      <c r="E151" s="172" t="s">
        <v>59</v>
      </c>
      <c r="F151" s="172" t="s">
        <v>1386</v>
      </c>
      <c r="G151" s="172" t="s">
        <v>84</v>
      </c>
      <c r="H151" s="177">
        <v>1</v>
      </c>
      <c r="I151" s="178">
        <v>0</v>
      </c>
      <c r="J151" s="176">
        <v>46137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-74</v>
      </c>
    </row>
    <row r="152" spans="1:16" ht="19.5" hidden="1" customHeight="1">
      <c r="A152" s="172" t="s">
        <v>4338</v>
      </c>
      <c r="B152" s="176">
        <v>46141</v>
      </c>
      <c r="C152" s="172" t="s">
        <v>92</v>
      </c>
      <c r="D152" s="172" t="s">
        <v>97</v>
      </c>
      <c r="E152" s="172" t="s">
        <v>59</v>
      </c>
      <c r="F152" s="172" t="s">
        <v>1386</v>
      </c>
      <c r="G152" s="172" t="s">
        <v>84</v>
      </c>
      <c r="H152" s="177">
        <v>1</v>
      </c>
      <c r="I152" s="178">
        <v>0</v>
      </c>
      <c r="J152" s="176">
        <v>46137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-71</v>
      </c>
    </row>
    <row r="153" spans="1:16" ht="19.5" hidden="1" customHeight="1">
      <c r="A153" s="172" t="s">
        <v>4339</v>
      </c>
      <c r="B153" s="176">
        <v>46141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-11.17</v>
      </c>
    </row>
    <row r="154" spans="1:16" ht="19.5" hidden="1" customHeight="1">
      <c r="A154" s="172" t="s">
        <v>4339</v>
      </c>
      <c r="B154" s="176">
        <v>46141</v>
      </c>
      <c r="C154" s="172" t="s">
        <v>2694</v>
      </c>
      <c r="D154" s="172" t="s">
        <v>98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-15</v>
      </c>
    </row>
    <row r="155" spans="1:16" ht="19.5" hidden="1" customHeight="1">
      <c r="A155" s="172" t="s">
        <v>4339</v>
      </c>
      <c r="B155" s="176">
        <v>46141</v>
      </c>
      <c r="C155" s="172" t="s">
        <v>92</v>
      </c>
      <c r="D155" s="172" t="s">
        <v>24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-75</v>
      </c>
    </row>
    <row r="156" spans="1:16" ht="19.5" hidden="1" customHeight="1">
      <c r="A156" s="172" t="s">
        <v>4339</v>
      </c>
      <c r="B156" s="176">
        <v>46141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46134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-72</v>
      </c>
    </row>
    <row r="157" spans="1:16" ht="19.5" hidden="1" customHeight="1">
      <c r="A157" s="172" t="s">
        <v>4340</v>
      </c>
      <c r="B157" s="176">
        <v>46141</v>
      </c>
      <c r="C157" s="172" t="s">
        <v>1748</v>
      </c>
      <c r="D157" s="172" t="s">
        <v>2749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46137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</v>
      </c>
    </row>
    <row r="158" spans="1:16" ht="19.5" hidden="1" customHeight="1">
      <c r="A158" s="172" t="s">
        <v>4340</v>
      </c>
      <c r="B158" s="176">
        <v>46141</v>
      </c>
      <c r="C158" s="172" t="s">
        <v>2694</v>
      </c>
      <c r="D158" s="172" t="s">
        <v>2750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46137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-10</v>
      </c>
    </row>
    <row r="159" spans="1:16" ht="19.5" hidden="1" customHeight="1">
      <c r="A159" s="172" t="s">
        <v>4312</v>
      </c>
      <c r="B159" s="176">
        <v>46141</v>
      </c>
      <c r="C159" s="172" t="s">
        <v>2694</v>
      </c>
      <c r="D159" s="172" t="s">
        <v>82</v>
      </c>
      <c r="E159" s="172" t="s">
        <v>60</v>
      </c>
      <c r="F159" s="172" t="s">
        <v>1426</v>
      </c>
      <c r="G159" s="172" t="s">
        <v>84</v>
      </c>
      <c r="H159" s="177">
        <v>1</v>
      </c>
      <c r="I159" s="178">
        <v>0</v>
      </c>
      <c r="J159" s="176">
        <v>46139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18.66</v>
      </c>
    </row>
    <row r="160" spans="1:16" ht="19.5" hidden="1" customHeight="1">
      <c r="A160" s="172" t="s">
        <v>4270</v>
      </c>
      <c r="B160" s="176">
        <v>46141</v>
      </c>
      <c r="C160" s="172" t="s">
        <v>2694</v>
      </c>
      <c r="D160" s="172" t="s">
        <v>95</v>
      </c>
      <c r="E160" s="172" t="s">
        <v>39</v>
      </c>
      <c r="F160" s="172" t="s">
        <v>117</v>
      </c>
      <c r="G160" s="172" t="s">
        <v>84</v>
      </c>
      <c r="H160" s="177">
        <v>1</v>
      </c>
      <c r="I160" s="178">
        <v>0</v>
      </c>
      <c r="J160" s="176">
        <v>46130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-10.38</v>
      </c>
    </row>
    <row r="161" spans="1:16" ht="19.5" hidden="1" customHeight="1">
      <c r="A161" s="172" t="s">
        <v>4270</v>
      </c>
      <c r="B161" s="176">
        <v>46141</v>
      </c>
      <c r="C161" s="172" t="s">
        <v>2694</v>
      </c>
      <c r="D161" s="172" t="s">
        <v>98</v>
      </c>
      <c r="E161" s="172" t="s">
        <v>39</v>
      </c>
      <c r="F161" s="172" t="s">
        <v>117</v>
      </c>
      <c r="G161" s="172" t="s">
        <v>84</v>
      </c>
      <c r="H161" s="177">
        <v>1</v>
      </c>
      <c r="I161" s="178">
        <v>0</v>
      </c>
      <c r="J161" s="176">
        <v>46130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4271</v>
      </c>
      <c r="B162" s="176">
        <v>46141</v>
      </c>
      <c r="C162" s="172" t="s">
        <v>2694</v>
      </c>
      <c r="D162" s="172" t="s">
        <v>95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0</v>
      </c>
      <c r="J162" s="176">
        <v>46130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-10.49</v>
      </c>
    </row>
    <row r="163" spans="1:16" ht="19.5" hidden="1" customHeight="1">
      <c r="A163" s="172" t="s">
        <v>4271</v>
      </c>
      <c r="B163" s="176">
        <v>46141</v>
      </c>
      <c r="C163" s="172" t="s">
        <v>2694</v>
      </c>
      <c r="D163" s="172" t="s">
        <v>98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0</v>
      </c>
      <c r="J163" s="176">
        <v>46130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hidden="1" customHeight="1">
      <c r="A164" s="172" t="s">
        <v>4270</v>
      </c>
      <c r="B164" s="176">
        <v>46141</v>
      </c>
      <c r="C164" s="172" t="s">
        <v>92</v>
      </c>
      <c r="D164" s="172" t="s">
        <v>24</v>
      </c>
      <c r="E164" s="172" t="s">
        <v>39</v>
      </c>
      <c r="F164" s="172" t="s">
        <v>117</v>
      </c>
      <c r="G164" s="172" t="s">
        <v>84</v>
      </c>
      <c r="H164" s="177">
        <v>1</v>
      </c>
      <c r="I164" s="178">
        <v>0</v>
      </c>
      <c r="J164" s="176">
        <v>46130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-67</v>
      </c>
    </row>
    <row r="165" spans="1:16" ht="19.5" hidden="1" customHeight="1">
      <c r="A165" s="172" t="s">
        <v>4270</v>
      </c>
      <c r="B165" s="176">
        <v>46141</v>
      </c>
      <c r="C165" s="172" t="s">
        <v>92</v>
      </c>
      <c r="D165" s="172" t="s">
        <v>97</v>
      </c>
      <c r="E165" s="172" t="s">
        <v>39</v>
      </c>
      <c r="F165" s="172" t="s">
        <v>117</v>
      </c>
      <c r="G165" s="172" t="s">
        <v>84</v>
      </c>
      <c r="H165" s="177">
        <v>1</v>
      </c>
      <c r="I165" s="178">
        <v>0</v>
      </c>
      <c r="J165" s="176">
        <v>46130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-67</v>
      </c>
    </row>
    <row r="166" spans="1:16" ht="19.5" hidden="1" customHeight="1">
      <c r="A166" s="172" t="s">
        <v>4271</v>
      </c>
      <c r="B166" s="176">
        <v>46141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46130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-67</v>
      </c>
    </row>
    <row r="167" spans="1:16" ht="19.5" hidden="1" customHeight="1">
      <c r="A167" s="172" t="s">
        <v>4271</v>
      </c>
      <c r="B167" s="176">
        <v>46141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46130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-67</v>
      </c>
    </row>
    <row r="168" spans="1:16" ht="19.5" hidden="1" customHeight="1">
      <c r="A168" s="172" t="s">
        <v>4341</v>
      </c>
      <c r="B168" s="176">
        <v>46141</v>
      </c>
      <c r="C168" s="172" t="s">
        <v>2694</v>
      </c>
      <c r="D168" s="172" t="s">
        <v>95</v>
      </c>
      <c r="E168" s="172" t="s">
        <v>39</v>
      </c>
      <c r="F168" s="172" t="s">
        <v>117</v>
      </c>
      <c r="G168" s="172" t="s">
        <v>84</v>
      </c>
      <c r="H168" s="177">
        <v>1</v>
      </c>
      <c r="I168" s="178">
        <v>0</v>
      </c>
      <c r="J168" s="176">
        <v>46130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-6.43</v>
      </c>
    </row>
    <row r="169" spans="1:16" ht="19.5" hidden="1" customHeight="1">
      <c r="A169" s="172" t="s">
        <v>4341</v>
      </c>
      <c r="B169" s="176">
        <v>46141</v>
      </c>
      <c r="C169" s="172" t="s">
        <v>2694</v>
      </c>
      <c r="D169" s="172" t="s">
        <v>98</v>
      </c>
      <c r="E169" s="172" t="s">
        <v>39</v>
      </c>
      <c r="F169" s="172" t="s">
        <v>117</v>
      </c>
      <c r="G169" s="172" t="s">
        <v>84</v>
      </c>
      <c r="H169" s="177">
        <v>1</v>
      </c>
      <c r="I169" s="178">
        <v>0</v>
      </c>
      <c r="J169" s="176">
        <v>46130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4341</v>
      </c>
      <c r="B170" s="176">
        <v>46141</v>
      </c>
      <c r="C170" s="172" t="s">
        <v>92</v>
      </c>
      <c r="D170" s="172" t="s">
        <v>24</v>
      </c>
      <c r="E170" s="172" t="s">
        <v>39</v>
      </c>
      <c r="F170" s="172" t="s">
        <v>117</v>
      </c>
      <c r="G170" s="172" t="s">
        <v>84</v>
      </c>
      <c r="H170" s="177">
        <v>1</v>
      </c>
      <c r="I170" s="178">
        <v>0</v>
      </c>
      <c r="J170" s="176">
        <v>46130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-67</v>
      </c>
    </row>
    <row r="171" spans="1:16" ht="19.5" hidden="1" customHeight="1">
      <c r="A171" s="172" t="s">
        <v>4341</v>
      </c>
      <c r="B171" s="176">
        <v>46141</v>
      </c>
      <c r="C171" s="172" t="s">
        <v>92</v>
      </c>
      <c r="D171" s="172" t="s">
        <v>97</v>
      </c>
      <c r="E171" s="172" t="s">
        <v>39</v>
      </c>
      <c r="F171" s="172" t="s">
        <v>117</v>
      </c>
      <c r="G171" s="172" t="s">
        <v>84</v>
      </c>
      <c r="H171" s="177">
        <v>1</v>
      </c>
      <c r="I171" s="178">
        <v>0</v>
      </c>
      <c r="J171" s="176">
        <v>46130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-67</v>
      </c>
    </row>
    <row r="172" spans="1:16" ht="19.5" hidden="1" customHeight="1">
      <c r="A172" s="172" t="s">
        <v>4219</v>
      </c>
      <c r="B172" s="176">
        <v>46141</v>
      </c>
      <c r="C172" s="172" t="s">
        <v>166</v>
      </c>
      <c r="D172" s="172" t="s">
        <v>167</v>
      </c>
      <c r="E172" s="172" t="s">
        <v>42</v>
      </c>
      <c r="F172" s="172" t="s">
        <v>89</v>
      </c>
      <c r="G172" s="172" t="s">
        <v>84</v>
      </c>
      <c r="H172" s="177">
        <v>1</v>
      </c>
      <c r="I172" s="178">
        <v>-2820</v>
      </c>
      <c r="J172" s="176">
        <v>46127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-1007.62</v>
      </c>
    </row>
    <row r="173" spans="1:16" ht="19.5" hidden="1" customHeight="1">
      <c r="A173" s="172" t="s">
        <v>4219</v>
      </c>
      <c r="B173" s="176">
        <v>46141</v>
      </c>
      <c r="C173" s="172" t="s">
        <v>166</v>
      </c>
      <c r="D173" s="172" t="s">
        <v>102</v>
      </c>
      <c r="E173" s="172" t="s">
        <v>42</v>
      </c>
      <c r="F173" s="172" t="s">
        <v>89</v>
      </c>
      <c r="G173" s="172" t="s">
        <v>84</v>
      </c>
      <c r="H173" s="177">
        <v>1</v>
      </c>
      <c r="I173" s="178">
        <v>-2820</v>
      </c>
      <c r="J173" s="176">
        <v>46127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-10.08</v>
      </c>
    </row>
    <row r="174" spans="1:16" ht="19.5" hidden="1" customHeight="1">
      <c r="A174" s="172" t="s">
        <v>4219</v>
      </c>
      <c r="B174" s="176">
        <v>46141</v>
      </c>
      <c r="C174" s="172" t="s">
        <v>166</v>
      </c>
      <c r="D174" s="172" t="s">
        <v>103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-2820</v>
      </c>
      <c r="J174" s="176">
        <v>46127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-1802.3</v>
      </c>
    </row>
    <row r="175" spans="1:16" ht="19.5" hidden="1" customHeight="1">
      <c r="A175" s="172" t="s">
        <v>4219</v>
      </c>
      <c r="B175" s="176">
        <v>46141</v>
      </c>
      <c r="C175" s="172" t="s">
        <v>104</v>
      </c>
      <c r="D175" s="172" t="s">
        <v>168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-2820</v>
      </c>
      <c r="J175" s="176">
        <v>46127</v>
      </c>
      <c r="K175" s="172" t="s">
        <v>93</v>
      </c>
      <c r="L175" s="172" t="s">
        <v>94</v>
      </c>
      <c r="M175" s="179">
        <v>0.48</v>
      </c>
      <c r="N175" s="177"/>
      <c r="O175" s="177"/>
      <c r="P175" s="180">
        <v>1353.6</v>
      </c>
    </row>
    <row r="176" spans="1:16" ht="19.5" hidden="1" customHeight="1">
      <c r="A176" s="172" t="s">
        <v>4107</v>
      </c>
      <c r="B176" s="176">
        <v>46141</v>
      </c>
      <c r="C176" s="172" t="s">
        <v>2694</v>
      </c>
      <c r="D176" s="172" t="s">
        <v>82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0</v>
      </c>
      <c r="J176" s="176">
        <v>46127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19.14</v>
      </c>
    </row>
    <row r="177" spans="1:16" ht="19.5" hidden="1" customHeight="1">
      <c r="A177" s="172" t="s">
        <v>4342</v>
      </c>
      <c r="B177" s="176">
        <v>46141</v>
      </c>
      <c r="C177" s="172" t="s">
        <v>92</v>
      </c>
      <c r="D177" s="172" t="s">
        <v>24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46124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-77</v>
      </c>
    </row>
    <row r="178" spans="1:16" ht="19.5" hidden="1" customHeight="1">
      <c r="A178" s="172" t="s">
        <v>4342</v>
      </c>
      <c r="B178" s="176">
        <v>46141</v>
      </c>
      <c r="C178" s="172" t="s">
        <v>92</v>
      </c>
      <c r="D178" s="172" t="s">
        <v>97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0</v>
      </c>
      <c r="J178" s="176">
        <v>46124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-77</v>
      </c>
    </row>
    <row r="179" spans="1:16" ht="19.5" hidden="1" customHeight="1">
      <c r="A179" s="172" t="s">
        <v>4342</v>
      </c>
      <c r="B179" s="176">
        <v>46141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0</v>
      </c>
      <c r="J179" s="176">
        <v>46124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-5.76</v>
      </c>
    </row>
    <row r="180" spans="1:16" ht="19.5" hidden="1" customHeight="1">
      <c r="A180" s="172" t="s">
        <v>4342</v>
      </c>
      <c r="B180" s="176">
        <v>46141</v>
      </c>
      <c r="C180" s="172" t="s">
        <v>2694</v>
      </c>
      <c r="D180" s="172" t="s">
        <v>98</v>
      </c>
      <c r="E180" s="172" t="s">
        <v>42</v>
      </c>
      <c r="F180" s="172" t="s">
        <v>89</v>
      </c>
      <c r="G180" s="172" t="s">
        <v>84</v>
      </c>
      <c r="H180" s="177">
        <v>1</v>
      </c>
      <c r="I180" s="178">
        <v>0</v>
      </c>
      <c r="J180" s="176">
        <v>46124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-15</v>
      </c>
    </row>
    <row r="181" spans="1:16" ht="19.5" hidden="1" customHeight="1">
      <c r="A181" s="172" t="s">
        <v>4343</v>
      </c>
      <c r="B181" s="176">
        <v>46141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46132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-6.41</v>
      </c>
    </row>
    <row r="182" spans="1:16" ht="19.5" hidden="1" customHeight="1">
      <c r="A182" s="172" t="s">
        <v>4343</v>
      </c>
      <c r="B182" s="176">
        <v>46141</v>
      </c>
      <c r="C182" s="172" t="s">
        <v>2694</v>
      </c>
      <c r="D182" s="172" t="s">
        <v>98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-15</v>
      </c>
    </row>
    <row r="183" spans="1:16" ht="19.5" hidden="1" customHeight="1">
      <c r="A183" s="172" t="s">
        <v>4343</v>
      </c>
      <c r="B183" s="176">
        <v>46141</v>
      </c>
      <c r="C183" s="172" t="s">
        <v>92</v>
      </c>
      <c r="D183" s="172" t="s">
        <v>24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46132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-75</v>
      </c>
    </row>
    <row r="184" spans="1:16" ht="19.5" hidden="1" customHeight="1">
      <c r="A184" s="172" t="s">
        <v>4343</v>
      </c>
      <c r="B184" s="176">
        <v>46141</v>
      </c>
      <c r="C184" s="172" t="s">
        <v>92</v>
      </c>
      <c r="D184" s="172" t="s">
        <v>97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46132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-72</v>
      </c>
    </row>
    <row r="185" spans="1:16" ht="19.5" hidden="1" customHeight="1">
      <c r="A185" s="172" t="s">
        <v>4313</v>
      </c>
      <c r="B185" s="176">
        <v>46141</v>
      </c>
      <c r="C185" s="172" t="s">
        <v>166</v>
      </c>
      <c r="D185" s="172" t="s">
        <v>167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-2820</v>
      </c>
      <c r="J185" s="176">
        <v>46131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-1520.95</v>
      </c>
    </row>
    <row r="186" spans="1:16" ht="19.5" hidden="1" customHeight="1">
      <c r="A186" s="172" t="s">
        <v>4313</v>
      </c>
      <c r="B186" s="176">
        <v>46141</v>
      </c>
      <c r="C186" s="172" t="s">
        <v>166</v>
      </c>
      <c r="D186" s="172" t="s">
        <v>102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-2820</v>
      </c>
      <c r="J186" s="176">
        <v>46131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-15.21</v>
      </c>
    </row>
    <row r="187" spans="1:16" ht="19.5" hidden="1" customHeight="1">
      <c r="A187" s="172" t="s">
        <v>4313</v>
      </c>
      <c r="B187" s="176">
        <v>46141</v>
      </c>
      <c r="C187" s="172" t="s">
        <v>166</v>
      </c>
      <c r="D187" s="172" t="s">
        <v>103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-2820</v>
      </c>
      <c r="J187" s="176">
        <v>46131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-1283.8399999999999</v>
      </c>
    </row>
    <row r="188" spans="1:16" ht="19.5" hidden="1" customHeight="1">
      <c r="A188" s="172" t="s">
        <v>4313</v>
      </c>
      <c r="B188" s="176">
        <v>46141</v>
      </c>
      <c r="C188" s="172" t="s">
        <v>104</v>
      </c>
      <c r="D188" s="172" t="s">
        <v>168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-2820</v>
      </c>
      <c r="J188" s="176">
        <v>46131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1353.6</v>
      </c>
    </row>
    <row r="189" spans="1:16" ht="19.5" hidden="1" customHeight="1">
      <c r="A189" s="172" t="s">
        <v>4313</v>
      </c>
      <c r="B189" s="176">
        <v>46141</v>
      </c>
      <c r="C189" s="172" t="s">
        <v>2694</v>
      </c>
      <c r="D189" s="172" t="s">
        <v>82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46131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28.9</v>
      </c>
    </row>
    <row r="190" spans="1:16" ht="19.5" hidden="1" customHeight="1">
      <c r="A190" s="172" t="s">
        <v>4344</v>
      </c>
      <c r="B190" s="176">
        <v>46141</v>
      </c>
      <c r="C190" s="172" t="s">
        <v>2694</v>
      </c>
      <c r="D190" s="172" t="s">
        <v>95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0</v>
      </c>
      <c r="J190" s="176">
        <v>46137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-5.59</v>
      </c>
    </row>
    <row r="191" spans="1:16" ht="19.5" hidden="1" customHeight="1">
      <c r="A191" s="172" t="s">
        <v>4344</v>
      </c>
      <c r="B191" s="176">
        <v>46141</v>
      </c>
      <c r="C191" s="172" t="s">
        <v>2694</v>
      </c>
      <c r="D191" s="172" t="s">
        <v>98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0</v>
      </c>
      <c r="J191" s="176">
        <v>46137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4344</v>
      </c>
      <c r="B192" s="176">
        <v>46141</v>
      </c>
      <c r="C192" s="172" t="s">
        <v>92</v>
      </c>
      <c r="D192" s="172" t="s">
        <v>24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0</v>
      </c>
      <c r="J192" s="176">
        <v>46137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-75</v>
      </c>
    </row>
    <row r="193" spans="1:16" ht="19.5" hidden="1" customHeight="1">
      <c r="A193" s="172" t="s">
        <v>4344</v>
      </c>
      <c r="B193" s="176">
        <v>46141</v>
      </c>
      <c r="C193" s="172" t="s">
        <v>92</v>
      </c>
      <c r="D193" s="172" t="s">
        <v>97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46137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-74</v>
      </c>
    </row>
    <row r="194" spans="1:16" ht="19.5" hidden="1" customHeight="1">
      <c r="A194" s="172" t="s">
        <v>4345</v>
      </c>
      <c r="B194" s="176">
        <v>46141</v>
      </c>
      <c r="C194" s="172" t="s">
        <v>1748</v>
      </c>
      <c r="D194" s="172" t="s">
        <v>2749</v>
      </c>
      <c r="E194" s="172" t="s">
        <v>38</v>
      </c>
      <c r="F194" s="172" t="s">
        <v>87</v>
      </c>
      <c r="G194" s="172" t="s">
        <v>84</v>
      </c>
      <c r="H194" s="177">
        <v>1</v>
      </c>
      <c r="I194" s="178">
        <v>0</v>
      </c>
      <c r="J194" s="176">
        <v>46138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-5</v>
      </c>
    </row>
    <row r="195" spans="1:16" ht="19.5" hidden="1" customHeight="1">
      <c r="A195" s="172" t="s">
        <v>4345</v>
      </c>
      <c r="B195" s="176">
        <v>46141</v>
      </c>
      <c r="C195" s="172" t="s">
        <v>2694</v>
      </c>
      <c r="D195" s="172" t="s">
        <v>2750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46138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-10</v>
      </c>
    </row>
    <row r="196" spans="1:16" ht="19.5" hidden="1" customHeight="1">
      <c r="A196" s="172" t="s">
        <v>4346</v>
      </c>
      <c r="B196" s="176">
        <v>46141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2820</v>
      </c>
      <c r="J196" s="176">
        <v>46140</v>
      </c>
      <c r="K196" s="172" t="s">
        <v>93</v>
      </c>
      <c r="L196" s="172" t="s">
        <v>94</v>
      </c>
      <c r="M196" s="179">
        <v>0.48</v>
      </c>
      <c r="N196" s="177"/>
      <c r="O196" s="177"/>
      <c r="P196" s="180">
        <v>-81</v>
      </c>
    </row>
    <row r="197" spans="1:16" ht="19.5" hidden="1" customHeight="1">
      <c r="A197" s="172" t="s">
        <v>4346</v>
      </c>
      <c r="B197" s="176">
        <v>46141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2820</v>
      </c>
      <c r="J197" s="176">
        <v>46140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982.86</v>
      </c>
    </row>
    <row r="198" spans="1:16" ht="19.5" hidden="1" customHeight="1">
      <c r="A198" s="172" t="s">
        <v>4346</v>
      </c>
      <c r="B198" s="176">
        <v>46141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2820</v>
      </c>
      <c r="J198" s="176">
        <v>46140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9.83</v>
      </c>
    </row>
    <row r="199" spans="1:16" ht="19.5" hidden="1" customHeight="1">
      <c r="A199" s="172" t="s">
        <v>4346</v>
      </c>
      <c r="B199" s="176">
        <v>46141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2820</v>
      </c>
      <c r="J199" s="176">
        <v>46140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1827.31</v>
      </c>
    </row>
    <row r="200" spans="1:16" ht="19.5" hidden="1" customHeight="1">
      <c r="A200" s="172" t="s">
        <v>4346</v>
      </c>
      <c r="B200" s="176">
        <v>46141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2820</v>
      </c>
      <c r="J200" s="176">
        <v>46140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-1353.6</v>
      </c>
    </row>
    <row r="201" spans="1:16" ht="19.5" hidden="1" customHeight="1">
      <c r="A201" s="172" t="s">
        <v>4346</v>
      </c>
      <c r="B201" s="176">
        <v>46141</v>
      </c>
      <c r="C201" s="172" t="s">
        <v>2694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2820</v>
      </c>
      <c r="J201" s="176">
        <v>46140</v>
      </c>
      <c r="K201" s="172" t="s">
        <v>93</v>
      </c>
      <c r="L201" s="172" t="s">
        <v>94</v>
      </c>
      <c r="M201" s="179">
        <v>0.48</v>
      </c>
      <c r="N201" s="177"/>
      <c r="O201" s="177"/>
      <c r="P201" s="180">
        <v>-6.79</v>
      </c>
    </row>
    <row r="202" spans="1:16" ht="19.5" hidden="1" customHeight="1">
      <c r="A202" s="172" t="s">
        <v>4346</v>
      </c>
      <c r="B202" s="176">
        <v>46141</v>
      </c>
      <c r="C202" s="172" t="s">
        <v>2694</v>
      </c>
      <c r="D202" s="172" t="s">
        <v>82</v>
      </c>
      <c r="E202" s="172" t="s">
        <v>58</v>
      </c>
      <c r="F202" s="172" t="s">
        <v>1300</v>
      </c>
      <c r="G202" s="172" t="s">
        <v>84</v>
      </c>
      <c r="H202" s="177">
        <v>1</v>
      </c>
      <c r="I202" s="178">
        <v>0</v>
      </c>
      <c r="J202" s="176">
        <v>46140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-18.670000000000002</v>
      </c>
    </row>
    <row r="203" spans="1:16" ht="19.5" hidden="1" customHeight="1">
      <c r="A203" s="172" t="s">
        <v>4347</v>
      </c>
      <c r="B203" s="176">
        <v>46141</v>
      </c>
      <c r="C203" s="172" t="s">
        <v>92</v>
      </c>
      <c r="D203" s="172" t="s">
        <v>24</v>
      </c>
      <c r="E203" s="172" t="s">
        <v>60</v>
      </c>
      <c r="F203" s="172" t="s">
        <v>1426</v>
      </c>
      <c r="G203" s="172" t="s">
        <v>84</v>
      </c>
      <c r="H203" s="177">
        <v>1</v>
      </c>
      <c r="I203" s="178">
        <v>2820</v>
      </c>
      <c r="J203" s="176">
        <v>46140</v>
      </c>
      <c r="K203" s="172" t="s">
        <v>93</v>
      </c>
      <c r="L203" s="172" t="s">
        <v>94</v>
      </c>
      <c r="M203" s="179">
        <v>0.48</v>
      </c>
      <c r="N203" s="177"/>
      <c r="O203" s="177"/>
      <c r="P203" s="180">
        <v>-73</v>
      </c>
    </row>
    <row r="204" spans="1:16" ht="19.5" hidden="1" customHeight="1">
      <c r="A204" s="172" t="s">
        <v>4347</v>
      </c>
      <c r="B204" s="176">
        <v>46141</v>
      </c>
      <c r="C204" s="172" t="s">
        <v>100</v>
      </c>
      <c r="D204" s="172" t="s">
        <v>101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2820</v>
      </c>
      <c r="J204" s="176">
        <v>46140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982.86</v>
      </c>
    </row>
    <row r="205" spans="1:16" ht="19.5" hidden="1" customHeight="1">
      <c r="A205" s="172" t="s">
        <v>4347</v>
      </c>
      <c r="B205" s="176">
        <v>46141</v>
      </c>
      <c r="C205" s="172" t="s">
        <v>100</v>
      </c>
      <c r="D205" s="172" t="s">
        <v>102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2820</v>
      </c>
      <c r="J205" s="176">
        <v>46140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9.83</v>
      </c>
    </row>
    <row r="206" spans="1:16" ht="19.5" hidden="1" customHeight="1">
      <c r="A206" s="172" t="s">
        <v>4347</v>
      </c>
      <c r="B206" s="176">
        <v>46141</v>
      </c>
      <c r="C206" s="172" t="s">
        <v>100</v>
      </c>
      <c r="D206" s="172" t="s">
        <v>103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46140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1827.31</v>
      </c>
    </row>
    <row r="207" spans="1:16" ht="19.5" hidden="1" customHeight="1">
      <c r="A207" s="172" t="s">
        <v>4347</v>
      </c>
      <c r="B207" s="176">
        <v>46141</v>
      </c>
      <c r="C207" s="172" t="s">
        <v>104</v>
      </c>
      <c r="D207" s="172" t="s">
        <v>105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46140</v>
      </c>
      <c r="K207" s="172" t="s">
        <v>93</v>
      </c>
      <c r="L207" s="172" t="s">
        <v>94</v>
      </c>
      <c r="M207" s="179">
        <v>0.48</v>
      </c>
      <c r="N207" s="177"/>
      <c r="O207" s="177"/>
      <c r="P207" s="180">
        <v>-1353.6</v>
      </c>
    </row>
    <row r="208" spans="1:16" ht="19.5" hidden="1" customHeight="1">
      <c r="A208" s="172" t="s">
        <v>4347</v>
      </c>
      <c r="B208" s="176">
        <v>46141</v>
      </c>
      <c r="C208" s="172" t="s">
        <v>2694</v>
      </c>
      <c r="D208" s="172" t="s">
        <v>95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46140</v>
      </c>
      <c r="K208" s="172" t="s">
        <v>93</v>
      </c>
      <c r="L208" s="172" t="s">
        <v>94</v>
      </c>
      <c r="M208" s="179">
        <v>0.48</v>
      </c>
      <c r="N208" s="177"/>
      <c r="O208" s="177"/>
      <c r="P208" s="180">
        <v>-7.52</v>
      </c>
    </row>
    <row r="209" spans="1:16" ht="19.5" hidden="1" customHeight="1">
      <c r="A209" s="172" t="s">
        <v>4347</v>
      </c>
      <c r="B209" s="176">
        <v>46141</v>
      </c>
      <c r="C209" s="172" t="s">
        <v>2694</v>
      </c>
      <c r="D209" s="172" t="s">
        <v>82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0</v>
      </c>
      <c r="J209" s="176">
        <v>46140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-18.670000000000002</v>
      </c>
    </row>
    <row r="210" spans="1:16" ht="19.5" hidden="1" customHeight="1">
      <c r="A210" s="172" t="s">
        <v>4307</v>
      </c>
      <c r="B210" s="176">
        <v>46141</v>
      </c>
      <c r="C210" s="172" t="s">
        <v>2694</v>
      </c>
      <c r="D210" s="172" t="s">
        <v>82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0</v>
      </c>
      <c r="J210" s="176">
        <v>46139</v>
      </c>
      <c r="K210" s="172" t="s">
        <v>85</v>
      </c>
      <c r="L210" s="172" t="s">
        <v>85</v>
      </c>
      <c r="M210" s="179">
        <v>0</v>
      </c>
      <c r="N210" s="177"/>
      <c r="O210" s="177"/>
      <c r="P210" s="180">
        <v>18.63</v>
      </c>
    </row>
    <row r="211" spans="1:16" ht="19.5" hidden="1" customHeight="1">
      <c r="A211" s="172" t="s">
        <v>4348</v>
      </c>
      <c r="B211" s="176">
        <v>46141</v>
      </c>
      <c r="C211" s="172" t="s">
        <v>92</v>
      </c>
      <c r="D211" s="172" t="s">
        <v>24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46140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-80</v>
      </c>
    </row>
    <row r="212" spans="1:16" ht="19.5" hidden="1" customHeight="1">
      <c r="A212" s="172" t="s">
        <v>4348</v>
      </c>
      <c r="B212" s="176">
        <v>46141</v>
      </c>
      <c r="C212" s="172" t="s">
        <v>100</v>
      </c>
      <c r="D212" s="172" t="s">
        <v>101</v>
      </c>
      <c r="E212" s="172" t="s">
        <v>60</v>
      </c>
      <c r="F212" s="172" t="s">
        <v>1426</v>
      </c>
      <c r="G212" s="172" t="s">
        <v>84</v>
      </c>
      <c r="H212" s="177">
        <v>1</v>
      </c>
      <c r="I212" s="178">
        <v>2820</v>
      </c>
      <c r="J212" s="176">
        <v>46140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1125.71</v>
      </c>
    </row>
    <row r="213" spans="1:16" ht="19.5" hidden="1" customHeight="1">
      <c r="A213" s="172" t="s">
        <v>4348</v>
      </c>
      <c r="B213" s="176">
        <v>46141</v>
      </c>
      <c r="C213" s="172" t="s">
        <v>100</v>
      </c>
      <c r="D213" s="172" t="s">
        <v>102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2820</v>
      </c>
      <c r="J213" s="176">
        <v>46140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0</v>
      </c>
    </row>
    <row r="214" spans="1:16" ht="19.5" hidden="1" customHeight="1">
      <c r="A214" s="172" t="s">
        <v>4348</v>
      </c>
      <c r="B214" s="176">
        <v>46141</v>
      </c>
      <c r="C214" s="172" t="s">
        <v>100</v>
      </c>
      <c r="D214" s="172" t="s">
        <v>103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46140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1694.29</v>
      </c>
    </row>
    <row r="215" spans="1:16" ht="19.5" hidden="1" customHeight="1">
      <c r="A215" s="172" t="s">
        <v>4348</v>
      </c>
      <c r="B215" s="176">
        <v>46141</v>
      </c>
      <c r="C215" s="172" t="s">
        <v>104</v>
      </c>
      <c r="D215" s="172" t="s">
        <v>105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46140</v>
      </c>
      <c r="K215" s="172" t="s">
        <v>93</v>
      </c>
      <c r="L215" s="172" t="s">
        <v>94</v>
      </c>
      <c r="M215" s="179">
        <v>0.48</v>
      </c>
      <c r="N215" s="177"/>
      <c r="O215" s="177"/>
      <c r="P215" s="180">
        <v>-1353.6</v>
      </c>
    </row>
    <row r="216" spans="1:16" ht="19.5" hidden="1" customHeight="1">
      <c r="A216" s="172" t="s">
        <v>4348</v>
      </c>
      <c r="B216" s="176">
        <v>46141</v>
      </c>
      <c r="C216" s="172" t="s">
        <v>2694</v>
      </c>
      <c r="D216" s="172" t="s">
        <v>95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46140</v>
      </c>
      <c r="K216" s="172" t="s">
        <v>93</v>
      </c>
      <c r="L216" s="172" t="s">
        <v>94</v>
      </c>
      <c r="M216" s="179">
        <v>0.48</v>
      </c>
      <c r="N216" s="177"/>
      <c r="O216" s="177"/>
      <c r="P216" s="180">
        <v>-10.47</v>
      </c>
    </row>
    <row r="217" spans="1:16" ht="19.5" hidden="1" customHeight="1">
      <c r="A217" s="172" t="s">
        <v>4349</v>
      </c>
      <c r="B217" s="176">
        <v>46141</v>
      </c>
      <c r="C217" s="172" t="s">
        <v>2694</v>
      </c>
      <c r="D217" s="172" t="s">
        <v>82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46141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-18.91</v>
      </c>
    </row>
    <row r="218" spans="1:16" ht="19.5" hidden="1" customHeight="1">
      <c r="A218" s="172" t="s">
        <v>4350</v>
      </c>
      <c r="B218" s="176">
        <v>46141</v>
      </c>
      <c r="C218" s="172" t="s">
        <v>92</v>
      </c>
      <c r="D218" s="172" t="s">
        <v>24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46137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-80</v>
      </c>
    </row>
    <row r="219" spans="1:16" ht="19.5" hidden="1" customHeight="1">
      <c r="A219" s="172" t="s">
        <v>4350</v>
      </c>
      <c r="B219" s="176">
        <v>46141</v>
      </c>
      <c r="C219" s="172" t="s">
        <v>100</v>
      </c>
      <c r="D219" s="172" t="s">
        <v>101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46137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1196.94</v>
      </c>
    </row>
    <row r="220" spans="1:16" ht="19.5" hidden="1" customHeight="1">
      <c r="A220" s="172" t="s">
        <v>4350</v>
      </c>
      <c r="B220" s="176">
        <v>46141</v>
      </c>
      <c r="C220" s="172" t="s">
        <v>100</v>
      </c>
      <c r="D220" s="172" t="s">
        <v>102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2820</v>
      </c>
      <c r="J220" s="176">
        <v>46137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11.97</v>
      </c>
    </row>
    <row r="221" spans="1:16" ht="19.5" hidden="1" customHeight="1">
      <c r="A221" s="172" t="s">
        <v>4350</v>
      </c>
      <c r="B221" s="176">
        <v>46141</v>
      </c>
      <c r="C221" s="172" t="s">
        <v>100</v>
      </c>
      <c r="D221" s="172" t="s">
        <v>103</v>
      </c>
      <c r="E221" s="172" t="s">
        <v>60</v>
      </c>
      <c r="F221" s="172" t="s">
        <v>1426</v>
      </c>
      <c r="G221" s="172" t="s">
        <v>84</v>
      </c>
      <c r="H221" s="177">
        <v>1</v>
      </c>
      <c r="I221" s="178">
        <v>2820</v>
      </c>
      <c r="J221" s="176">
        <v>46137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1611.09</v>
      </c>
    </row>
    <row r="222" spans="1:16" ht="19.5" hidden="1" customHeight="1">
      <c r="A222" s="172" t="s">
        <v>4350</v>
      </c>
      <c r="B222" s="176">
        <v>46141</v>
      </c>
      <c r="C222" s="172" t="s">
        <v>104</v>
      </c>
      <c r="D222" s="172" t="s">
        <v>105</v>
      </c>
      <c r="E222" s="172" t="s">
        <v>60</v>
      </c>
      <c r="F222" s="172" t="s">
        <v>1426</v>
      </c>
      <c r="G222" s="172" t="s">
        <v>84</v>
      </c>
      <c r="H222" s="177">
        <v>1</v>
      </c>
      <c r="I222" s="178">
        <v>2820</v>
      </c>
      <c r="J222" s="176">
        <v>46137</v>
      </c>
      <c r="K222" s="172" t="s">
        <v>93</v>
      </c>
      <c r="L222" s="172" t="s">
        <v>94</v>
      </c>
      <c r="M222" s="179">
        <v>0.48</v>
      </c>
      <c r="N222" s="177"/>
      <c r="O222" s="177"/>
      <c r="P222" s="180">
        <v>-1353.6</v>
      </c>
    </row>
    <row r="223" spans="1:16" ht="19.5" hidden="1" customHeight="1">
      <c r="A223" s="172" t="s">
        <v>4350</v>
      </c>
      <c r="B223" s="176">
        <v>46141</v>
      </c>
      <c r="C223" s="172" t="s">
        <v>2694</v>
      </c>
      <c r="D223" s="172" t="s">
        <v>95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2820</v>
      </c>
      <c r="J223" s="176">
        <v>46137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-6.64</v>
      </c>
    </row>
    <row r="224" spans="1:16" ht="19.5" hidden="1" customHeight="1">
      <c r="A224" s="172" t="s">
        <v>4350</v>
      </c>
      <c r="B224" s="176">
        <v>46141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46137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-22.74</v>
      </c>
    </row>
    <row r="225" spans="1:16" ht="19.5" customHeight="1">
      <c r="A225" s="172" t="s">
        <v>4351</v>
      </c>
      <c r="B225" s="176">
        <v>46141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46141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-578.01</v>
      </c>
    </row>
    <row r="226" spans="1:16" ht="19.5" customHeight="1">
      <c r="A226" s="172" t="s">
        <v>4274</v>
      </c>
      <c r="B226" s="176">
        <v>46141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46141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-122.9</v>
      </c>
    </row>
    <row r="227" spans="1:16" ht="19.5" customHeight="1">
      <c r="A227" s="172" t="s">
        <v>3246</v>
      </c>
      <c r="B227" s="176">
        <v>46141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46141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-226.93</v>
      </c>
    </row>
    <row r="228" spans="1:16" ht="19.5" customHeight="1">
      <c r="A228" s="172" t="s">
        <v>3251</v>
      </c>
      <c r="B228" s="176">
        <v>46141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46141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-165.3</v>
      </c>
    </row>
    <row r="229" spans="1:16" ht="19.5" customHeight="1">
      <c r="A229" s="172" t="s">
        <v>4320</v>
      </c>
      <c r="B229" s="176">
        <v>46141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46141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-78.34</v>
      </c>
    </row>
    <row r="230" spans="1:16" ht="19.5" customHeight="1">
      <c r="A230" s="172" t="s">
        <v>3433</v>
      </c>
      <c r="B230" s="176">
        <v>46141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46141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-209.98</v>
      </c>
    </row>
    <row r="231" spans="1:16" ht="19.5" customHeight="1">
      <c r="A231" s="172" t="s">
        <v>3434</v>
      </c>
      <c r="B231" s="176">
        <v>46141</v>
      </c>
      <c r="C231" s="172" t="s">
        <v>109</v>
      </c>
      <c r="D231" s="172" t="s">
        <v>139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46141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-126.77</v>
      </c>
    </row>
    <row r="232" spans="1:16" ht="19.5" customHeight="1">
      <c r="A232" s="172" t="s">
        <v>4352</v>
      </c>
      <c r="B232" s="176">
        <v>46141</v>
      </c>
      <c r="C232" s="172" t="s">
        <v>109</v>
      </c>
      <c r="D232" s="172" t="s">
        <v>139</v>
      </c>
      <c r="E232" s="172" t="s">
        <v>85</v>
      </c>
      <c r="F232" s="172" t="s">
        <v>85</v>
      </c>
      <c r="G232" s="172" t="s">
        <v>85</v>
      </c>
      <c r="H232" s="177">
        <v>0</v>
      </c>
      <c r="I232" s="178">
        <v>0</v>
      </c>
      <c r="J232" s="176">
        <v>46141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-1148.92</v>
      </c>
    </row>
    <row r="233" spans="1:16" ht="19.5" customHeight="1">
      <c r="A233" s="172" t="s">
        <v>4321</v>
      </c>
      <c r="B233" s="176">
        <v>46141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46141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-94.74</v>
      </c>
    </row>
    <row r="234" spans="1:16" ht="19.5" customHeight="1">
      <c r="A234" s="172" t="s">
        <v>4353</v>
      </c>
      <c r="B234" s="176">
        <v>46141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46141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-1132.27</v>
      </c>
    </row>
    <row r="235" spans="1:16" ht="19.5" customHeight="1">
      <c r="A235" s="172" t="s">
        <v>4322</v>
      </c>
      <c r="B235" s="176">
        <v>46141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46141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-95.43</v>
      </c>
    </row>
    <row r="236" spans="1:16" ht="19.5" customHeight="1">
      <c r="A236" s="172" t="s">
        <v>3013</v>
      </c>
      <c r="B236" s="176">
        <v>46141</v>
      </c>
      <c r="C236" s="172" t="s">
        <v>109</v>
      </c>
      <c r="D236" s="172" t="s">
        <v>143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46141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-423</v>
      </c>
    </row>
    <row r="237" spans="1:16" ht="19.5" customHeight="1">
      <c r="A237" s="172" t="s">
        <v>4354</v>
      </c>
      <c r="B237" s="176">
        <v>46141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46141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-1126</v>
      </c>
    </row>
    <row r="238" spans="1:16" ht="19.5" customHeight="1">
      <c r="A238" s="172" t="s">
        <v>4323</v>
      </c>
      <c r="B238" s="176">
        <v>46141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46141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-145.03</v>
      </c>
    </row>
    <row r="239" spans="1:16" ht="19.5" hidden="1" customHeight="1">
      <c r="A239" s="172" t="s">
        <v>4355</v>
      </c>
      <c r="B239" s="176">
        <v>46142</v>
      </c>
      <c r="C239" s="172" t="s">
        <v>92</v>
      </c>
      <c r="D239" s="172" t="s">
        <v>24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0</v>
      </c>
      <c r="J239" s="176">
        <v>46135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-77</v>
      </c>
    </row>
    <row r="240" spans="1:16" ht="19.5" hidden="1" customHeight="1">
      <c r="A240" s="172" t="s">
        <v>4355</v>
      </c>
      <c r="B240" s="176">
        <v>46142</v>
      </c>
      <c r="C240" s="172" t="s">
        <v>92</v>
      </c>
      <c r="D240" s="172" t="s">
        <v>97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0</v>
      </c>
      <c r="J240" s="176">
        <v>46135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-71</v>
      </c>
    </row>
    <row r="241" spans="1:16" ht="19.5" hidden="1" customHeight="1">
      <c r="A241" s="172" t="s">
        <v>4355</v>
      </c>
      <c r="B241" s="176">
        <v>46142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0</v>
      </c>
      <c r="J241" s="176">
        <v>46135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-10.73</v>
      </c>
    </row>
    <row r="242" spans="1:16" ht="19.5" hidden="1" customHeight="1">
      <c r="A242" s="172" t="s">
        <v>4355</v>
      </c>
      <c r="B242" s="176">
        <v>46142</v>
      </c>
      <c r="C242" s="172" t="s">
        <v>2694</v>
      </c>
      <c r="D242" s="172" t="s">
        <v>98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4356</v>
      </c>
      <c r="B243" s="176">
        <v>46142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0</v>
      </c>
      <c r="J243" s="176">
        <v>46110</v>
      </c>
      <c r="K243" s="172" t="s">
        <v>93</v>
      </c>
      <c r="L243" s="172" t="s">
        <v>94</v>
      </c>
      <c r="M243" s="179">
        <v>0</v>
      </c>
      <c r="N243" s="177"/>
      <c r="O243" s="177">
        <v>33</v>
      </c>
      <c r="P243" s="180">
        <v>-46.77</v>
      </c>
    </row>
    <row r="244" spans="1:16" ht="19.5" hidden="1" customHeight="1">
      <c r="A244" s="172" t="s">
        <v>4356</v>
      </c>
      <c r="B244" s="176">
        <v>46142</v>
      </c>
      <c r="C244" s="172" t="s">
        <v>2694</v>
      </c>
      <c r="D244" s="172" t="s">
        <v>95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0</v>
      </c>
      <c r="J244" s="176">
        <v>46110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-6.01</v>
      </c>
    </row>
    <row r="245" spans="1:16" ht="19.5" hidden="1" customHeight="1">
      <c r="A245" s="172" t="s">
        <v>4356</v>
      </c>
      <c r="B245" s="176">
        <v>46142</v>
      </c>
      <c r="C245" s="172" t="s">
        <v>92</v>
      </c>
      <c r="D245" s="172" t="s">
        <v>96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0</v>
      </c>
      <c r="J245" s="176">
        <v>46110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4356</v>
      </c>
      <c r="B246" s="176">
        <v>46142</v>
      </c>
      <c r="C246" s="172" t="s">
        <v>92</v>
      </c>
      <c r="D246" s="172" t="s">
        <v>97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0</v>
      </c>
      <c r="J246" s="176">
        <v>46110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-46.77</v>
      </c>
    </row>
    <row r="247" spans="1:16" ht="19.5" hidden="1" customHeight="1">
      <c r="A247" s="172" t="s">
        <v>4356</v>
      </c>
      <c r="B247" s="176">
        <v>46142</v>
      </c>
      <c r="C247" s="172" t="s">
        <v>2694</v>
      </c>
      <c r="D247" s="172" t="s">
        <v>98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46110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4310</v>
      </c>
      <c r="B248" s="176">
        <v>46142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46138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-75</v>
      </c>
    </row>
    <row r="249" spans="1:16" ht="19.5" hidden="1" customHeight="1">
      <c r="A249" s="172" t="s">
        <v>4310</v>
      </c>
      <c r="B249" s="176">
        <v>46142</v>
      </c>
      <c r="C249" s="172" t="s">
        <v>92</v>
      </c>
      <c r="D249" s="172" t="s">
        <v>97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46138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-79</v>
      </c>
    </row>
    <row r="250" spans="1:16" ht="19.5" hidden="1" customHeight="1">
      <c r="A250" s="172" t="s">
        <v>4310</v>
      </c>
      <c r="B250" s="176">
        <v>46142</v>
      </c>
      <c r="C250" s="172" t="s">
        <v>2694</v>
      </c>
      <c r="D250" s="172" t="s">
        <v>95</v>
      </c>
      <c r="E250" s="172" t="s">
        <v>55</v>
      </c>
      <c r="F250" s="172" t="s">
        <v>1272</v>
      </c>
      <c r="G250" s="172" t="s">
        <v>84</v>
      </c>
      <c r="H250" s="177">
        <v>1</v>
      </c>
      <c r="I250" s="178">
        <v>0</v>
      </c>
      <c r="J250" s="176">
        <v>46138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-6.21</v>
      </c>
    </row>
    <row r="251" spans="1:16" ht="19.5" hidden="1" customHeight="1">
      <c r="A251" s="172" t="s">
        <v>4310</v>
      </c>
      <c r="B251" s="176">
        <v>46142</v>
      </c>
      <c r="C251" s="172" t="s">
        <v>2694</v>
      </c>
      <c r="D251" s="172" t="s">
        <v>98</v>
      </c>
      <c r="E251" s="172" t="s">
        <v>55</v>
      </c>
      <c r="F251" s="172" t="s">
        <v>1272</v>
      </c>
      <c r="G251" s="172" t="s">
        <v>84</v>
      </c>
      <c r="H251" s="177">
        <v>1</v>
      </c>
      <c r="I251" s="178">
        <v>0</v>
      </c>
      <c r="J251" s="176">
        <v>46138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4357</v>
      </c>
      <c r="B252" s="176">
        <v>46142</v>
      </c>
      <c r="C252" s="172" t="s">
        <v>92</v>
      </c>
      <c r="D252" s="172" t="s">
        <v>24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2870</v>
      </c>
      <c r="J252" s="176">
        <v>46140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-68</v>
      </c>
    </row>
    <row r="253" spans="1:16" ht="19.5" hidden="1" customHeight="1">
      <c r="A253" s="172" t="s">
        <v>4357</v>
      </c>
      <c r="B253" s="176">
        <v>46142</v>
      </c>
      <c r="C253" s="172" t="s">
        <v>100</v>
      </c>
      <c r="D253" s="172" t="s">
        <v>101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2870</v>
      </c>
      <c r="J253" s="176">
        <v>46140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1065.6500000000001</v>
      </c>
    </row>
    <row r="254" spans="1:16" ht="19.5" hidden="1" customHeight="1">
      <c r="A254" s="172" t="s">
        <v>4357</v>
      </c>
      <c r="B254" s="176">
        <v>46142</v>
      </c>
      <c r="C254" s="172" t="s">
        <v>100</v>
      </c>
      <c r="D254" s="172" t="s">
        <v>102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2870</v>
      </c>
      <c r="J254" s="176">
        <v>46140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10.66</v>
      </c>
    </row>
    <row r="255" spans="1:16" ht="19.5" hidden="1" customHeight="1">
      <c r="A255" s="172" t="s">
        <v>4357</v>
      </c>
      <c r="B255" s="176">
        <v>46142</v>
      </c>
      <c r="C255" s="172" t="s">
        <v>100</v>
      </c>
      <c r="D255" s="172" t="s">
        <v>103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2870</v>
      </c>
      <c r="J255" s="176">
        <v>46140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1793.69</v>
      </c>
    </row>
    <row r="256" spans="1:16" ht="19.5" hidden="1" customHeight="1">
      <c r="A256" s="172" t="s">
        <v>4357</v>
      </c>
      <c r="B256" s="176">
        <v>46142</v>
      </c>
      <c r="C256" s="172" t="s">
        <v>104</v>
      </c>
      <c r="D256" s="172" t="s">
        <v>105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2870</v>
      </c>
      <c r="J256" s="176">
        <v>46140</v>
      </c>
      <c r="K256" s="172" t="s">
        <v>93</v>
      </c>
      <c r="L256" s="172" t="s">
        <v>94</v>
      </c>
      <c r="M256" s="179">
        <v>0.48</v>
      </c>
      <c r="N256" s="177"/>
      <c r="O256" s="177"/>
      <c r="P256" s="180">
        <v>-1377.6</v>
      </c>
    </row>
    <row r="257" spans="1:16" ht="19.5" hidden="1" customHeight="1">
      <c r="A257" s="172" t="s">
        <v>4357</v>
      </c>
      <c r="B257" s="176">
        <v>46142</v>
      </c>
      <c r="C257" s="172" t="s">
        <v>2694</v>
      </c>
      <c r="D257" s="172" t="s">
        <v>95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2870</v>
      </c>
      <c r="J257" s="176">
        <v>46140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-6.8</v>
      </c>
    </row>
    <row r="258" spans="1:16" ht="19.5" hidden="1" customHeight="1">
      <c r="A258" s="172" t="s">
        <v>4358</v>
      </c>
      <c r="B258" s="176">
        <v>46142</v>
      </c>
      <c r="C258" s="172" t="s">
        <v>92</v>
      </c>
      <c r="D258" s="172" t="s">
        <v>24</v>
      </c>
      <c r="E258" s="172" t="s">
        <v>55</v>
      </c>
      <c r="F258" s="172" t="s">
        <v>1272</v>
      </c>
      <c r="G258" s="172" t="s">
        <v>84</v>
      </c>
      <c r="H258" s="177">
        <v>1</v>
      </c>
      <c r="I258" s="178">
        <v>2820</v>
      </c>
      <c r="J258" s="176">
        <v>46136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-73</v>
      </c>
    </row>
    <row r="259" spans="1:16" ht="19.5" hidden="1" customHeight="1">
      <c r="A259" s="172" t="s">
        <v>4358</v>
      </c>
      <c r="B259" s="176">
        <v>46142</v>
      </c>
      <c r="C259" s="172" t="s">
        <v>100</v>
      </c>
      <c r="D259" s="172" t="s">
        <v>101</v>
      </c>
      <c r="E259" s="172" t="s">
        <v>55</v>
      </c>
      <c r="F259" s="172" t="s">
        <v>1272</v>
      </c>
      <c r="G259" s="172" t="s">
        <v>84</v>
      </c>
      <c r="H259" s="177">
        <v>1</v>
      </c>
      <c r="I259" s="178">
        <v>2820</v>
      </c>
      <c r="J259" s="176">
        <v>46136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1414.29</v>
      </c>
    </row>
    <row r="260" spans="1:16" ht="19.5" hidden="1" customHeight="1">
      <c r="A260" s="172" t="s">
        <v>4358</v>
      </c>
      <c r="B260" s="176">
        <v>46142</v>
      </c>
      <c r="C260" s="172" t="s">
        <v>100</v>
      </c>
      <c r="D260" s="172" t="s">
        <v>102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2820</v>
      </c>
      <c r="J260" s="176">
        <v>46136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14.14</v>
      </c>
    </row>
    <row r="261" spans="1:16" ht="19.5" hidden="1" customHeight="1">
      <c r="A261" s="172" t="s">
        <v>4358</v>
      </c>
      <c r="B261" s="176">
        <v>46142</v>
      </c>
      <c r="C261" s="172" t="s">
        <v>100</v>
      </c>
      <c r="D261" s="172" t="s">
        <v>103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2820</v>
      </c>
      <c r="J261" s="176">
        <v>46136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1391.57</v>
      </c>
    </row>
    <row r="262" spans="1:16" ht="19.5" hidden="1" customHeight="1">
      <c r="A262" s="172" t="s">
        <v>4358</v>
      </c>
      <c r="B262" s="176">
        <v>46142</v>
      </c>
      <c r="C262" s="172" t="s">
        <v>104</v>
      </c>
      <c r="D262" s="172" t="s">
        <v>105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2820</v>
      </c>
      <c r="J262" s="176">
        <v>46136</v>
      </c>
      <c r="K262" s="172" t="s">
        <v>93</v>
      </c>
      <c r="L262" s="172" t="s">
        <v>94</v>
      </c>
      <c r="M262" s="179">
        <v>0.48</v>
      </c>
      <c r="N262" s="177"/>
      <c r="O262" s="177"/>
      <c r="P262" s="180">
        <v>-1353.6</v>
      </c>
    </row>
    <row r="263" spans="1:16" ht="19.5" hidden="1" customHeight="1">
      <c r="A263" s="172" t="s">
        <v>4358</v>
      </c>
      <c r="B263" s="176">
        <v>46142</v>
      </c>
      <c r="C263" s="172" t="s">
        <v>92</v>
      </c>
      <c r="D263" s="172" t="s">
        <v>3785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2820</v>
      </c>
      <c r="J263" s="176">
        <v>46136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-25</v>
      </c>
    </row>
    <row r="264" spans="1:16" ht="19.5" hidden="1" customHeight="1">
      <c r="A264" s="172" t="s">
        <v>4359</v>
      </c>
      <c r="B264" s="176">
        <v>46142</v>
      </c>
      <c r="C264" s="172" t="s">
        <v>92</v>
      </c>
      <c r="D264" s="172" t="s">
        <v>24</v>
      </c>
      <c r="E264" s="172" t="s">
        <v>60</v>
      </c>
      <c r="F264" s="172" t="s">
        <v>1426</v>
      </c>
      <c r="G264" s="172" t="s">
        <v>84</v>
      </c>
      <c r="H264" s="177">
        <v>1</v>
      </c>
      <c r="I264" s="178">
        <v>2820</v>
      </c>
      <c r="J264" s="176">
        <v>46141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-77</v>
      </c>
    </row>
    <row r="265" spans="1:16" ht="19.5" hidden="1" customHeight="1">
      <c r="A265" s="172" t="s">
        <v>4359</v>
      </c>
      <c r="B265" s="176">
        <v>46142</v>
      </c>
      <c r="C265" s="172" t="s">
        <v>100</v>
      </c>
      <c r="D265" s="172" t="s">
        <v>101</v>
      </c>
      <c r="E265" s="172" t="s">
        <v>60</v>
      </c>
      <c r="F265" s="172" t="s">
        <v>1426</v>
      </c>
      <c r="G265" s="172" t="s">
        <v>84</v>
      </c>
      <c r="H265" s="177">
        <v>1</v>
      </c>
      <c r="I265" s="178">
        <v>2820</v>
      </c>
      <c r="J265" s="176">
        <v>46141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982.86</v>
      </c>
    </row>
    <row r="266" spans="1:16" ht="19.5" hidden="1" customHeight="1">
      <c r="A266" s="172" t="s">
        <v>4359</v>
      </c>
      <c r="B266" s="176">
        <v>46142</v>
      </c>
      <c r="C266" s="172" t="s">
        <v>100</v>
      </c>
      <c r="D266" s="172" t="s">
        <v>102</v>
      </c>
      <c r="E266" s="172" t="s">
        <v>60</v>
      </c>
      <c r="F266" s="172" t="s">
        <v>1426</v>
      </c>
      <c r="G266" s="172" t="s">
        <v>84</v>
      </c>
      <c r="H266" s="177">
        <v>1</v>
      </c>
      <c r="I266" s="178">
        <v>2820</v>
      </c>
      <c r="J266" s="176">
        <v>46141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9.83</v>
      </c>
    </row>
    <row r="267" spans="1:16" ht="19.5" hidden="1" customHeight="1">
      <c r="A267" s="172" t="s">
        <v>4359</v>
      </c>
      <c r="B267" s="176">
        <v>46142</v>
      </c>
      <c r="C267" s="172" t="s">
        <v>100</v>
      </c>
      <c r="D267" s="172" t="s">
        <v>103</v>
      </c>
      <c r="E267" s="172" t="s">
        <v>60</v>
      </c>
      <c r="F267" s="172" t="s">
        <v>1426</v>
      </c>
      <c r="G267" s="172" t="s">
        <v>84</v>
      </c>
      <c r="H267" s="177">
        <v>1</v>
      </c>
      <c r="I267" s="178">
        <v>2820</v>
      </c>
      <c r="J267" s="176">
        <v>46141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1827.31</v>
      </c>
    </row>
    <row r="268" spans="1:16" ht="19.5" hidden="1" customHeight="1">
      <c r="A268" s="172" t="s">
        <v>4359</v>
      </c>
      <c r="B268" s="176">
        <v>46142</v>
      </c>
      <c r="C268" s="172" t="s">
        <v>104</v>
      </c>
      <c r="D268" s="172" t="s">
        <v>105</v>
      </c>
      <c r="E268" s="172" t="s">
        <v>60</v>
      </c>
      <c r="F268" s="172" t="s">
        <v>1426</v>
      </c>
      <c r="G268" s="172" t="s">
        <v>84</v>
      </c>
      <c r="H268" s="177">
        <v>1</v>
      </c>
      <c r="I268" s="178">
        <v>2820</v>
      </c>
      <c r="J268" s="176">
        <v>46141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-1353.6</v>
      </c>
    </row>
    <row r="269" spans="1:16" ht="19.5" hidden="1" customHeight="1">
      <c r="A269" s="172" t="s">
        <v>4359</v>
      </c>
      <c r="B269" s="176">
        <v>46142</v>
      </c>
      <c r="C269" s="172" t="s">
        <v>2694</v>
      </c>
      <c r="D269" s="172" t="s">
        <v>95</v>
      </c>
      <c r="E269" s="172" t="s">
        <v>60</v>
      </c>
      <c r="F269" s="172" t="s">
        <v>1426</v>
      </c>
      <c r="G269" s="172" t="s">
        <v>84</v>
      </c>
      <c r="H269" s="177">
        <v>1</v>
      </c>
      <c r="I269" s="178">
        <v>2820</v>
      </c>
      <c r="J269" s="176">
        <v>46141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-5.77</v>
      </c>
    </row>
    <row r="270" spans="1:16" ht="19.5" hidden="1" customHeight="1">
      <c r="A270" s="172" t="s">
        <v>4359</v>
      </c>
      <c r="B270" s="176">
        <v>46142</v>
      </c>
      <c r="C270" s="172" t="s">
        <v>2694</v>
      </c>
      <c r="D270" s="172" t="s">
        <v>82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0</v>
      </c>
      <c r="J270" s="176">
        <v>46141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-18.670000000000002</v>
      </c>
    </row>
    <row r="271" spans="1:16" ht="19.5" hidden="1" customHeight="1">
      <c r="A271" s="172" t="s">
        <v>4360</v>
      </c>
      <c r="B271" s="176">
        <v>46142</v>
      </c>
      <c r="C271" s="172" t="s">
        <v>92</v>
      </c>
      <c r="D271" s="172" t="s">
        <v>24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0</v>
      </c>
      <c r="J271" s="176">
        <v>46139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-73</v>
      </c>
    </row>
    <row r="272" spans="1:16" ht="19.5" hidden="1" customHeight="1">
      <c r="A272" s="172" t="s">
        <v>4360</v>
      </c>
      <c r="B272" s="176">
        <v>46142</v>
      </c>
      <c r="C272" s="172" t="s">
        <v>92</v>
      </c>
      <c r="D272" s="172" t="s">
        <v>97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0</v>
      </c>
      <c r="J272" s="176">
        <v>46139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-73</v>
      </c>
    </row>
    <row r="273" spans="1:16" ht="19.5" hidden="1" customHeight="1">
      <c r="A273" s="172" t="s">
        <v>4360</v>
      </c>
      <c r="B273" s="176">
        <v>46142</v>
      </c>
      <c r="C273" s="172" t="s">
        <v>2694</v>
      </c>
      <c r="D273" s="172" t="s">
        <v>95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0</v>
      </c>
      <c r="J273" s="176">
        <v>46139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-5.86</v>
      </c>
    </row>
    <row r="274" spans="1:16" ht="19.5" hidden="1" customHeight="1">
      <c r="A274" s="172" t="s">
        <v>4360</v>
      </c>
      <c r="B274" s="176">
        <v>46142</v>
      </c>
      <c r="C274" s="172" t="s">
        <v>2694</v>
      </c>
      <c r="D274" s="172" t="s">
        <v>98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0</v>
      </c>
      <c r="J274" s="176">
        <v>46139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hidden="1" customHeight="1">
      <c r="A275" s="172" t="s">
        <v>4361</v>
      </c>
      <c r="B275" s="176">
        <v>46142</v>
      </c>
      <c r="C275" s="172" t="s">
        <v>92</v>
      </c>
      <c r="D275" s="172" t="s">
        <v>24</v>
      </c>
      <c r="E275" s="172" t="s">
        <v>56</v>
      </c>
      <c r="F275" s="172" t="s">
        <v>1213</v>
      </c>
      <c r="G275" s="172" t="s">
        <v>84</v>
      </c>
      <c r="H275" s="177">
        <v>1</v>
      </c>
      <c r="I275" s="178">
        <v>2820</v>
      </c>
      <c r="J275" s="176">
        <v>46140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-82</v>
      </c>
    </row>
    <row r="276" spans="1:16" ht="19.5" hidden="1" customHeight="1">
      <c r="A276" s="172" t="s">
        <v>4361</v>
      </c>
      <c r="B276" s="176">
        <v>46142</v>
      </c>
      <c r="C276" s="172" t="s">
        <v>100</v>
      </c>
      <c r="D276" s="172" t="s">
        <v>101</v>
      </c>
      <c r="E276" s="172" t="s">
        <v>56</v>
      </c>
      <c r="F276" s="172" t="s">
        <v>1213</v>
      </c>
      <c r="G276" s="172" t="s">
        <v>84</v>
      </c>
      <c r="H276" s="177">
        <v>1</v>
      </c>
      <c r="I276" s="178">
        <v>2820</v>
      </c>
      <c r="J276" s="176">
        <v>46140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1484.3</v>
      </c>
    </row>
    <row r="277" spans="1:16" ht="19.5" hidden="1" customHeight="1">
      <c r="A277" s="172" t="s">
        <v>4361</v>
      </c>
      <c r="B277" s="176">
        <v>46142</v>
      </c>
      <c r="C277" s="172" t="s">
        <v>100</v>
      </c>
      <c r="D277" s="172" t="s">
        <v>102</v>
      </c>
      <c r="E277" s="172" t="s">
        <v>56</v>
      </c>
      <c r="F277" s="172" t="s">
        <v>1213</v>
      </c>
      <c r="G277" s="172" t="s">
        <v>84</v>
      </c>
      <c r="H277" s="177">
        <v>1</v>
      </c>
      <c r="I277" s="178">
        <v>2820</v>
      </c>
      <c r="J277" s="176">
        <v>46140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14.84</v>
      </c>
    </row>
    <row r="278" spans="1:16" ht="19.5" hidden="1" customHeight="1">
      <c r="A278" s="172" t="s">
        <v>4361</v>
      </c>
      <c r="B278" s="176">
        <v>46142</v>
      </c>
      <c r="C278" s="172" t="s">
        <v>100</v>
      </c>
      <c r="D278" s="172" t="s">
        <v>103</v>
      </c>
      <c r="E278" s="172" t="s">
        <v>56</v>
      </c>
      <c r="F278" s="172" t="s">
        <v>1213</v>
      </c>
      <c r="G278" s="172" t="s">
        <v>84</v>
      </c>
      <c r="H278" s="177">
        <v>1</v>
      </c>
      <c r="I278" s="178">
        <v>2820</v>
      </c>
      <c r="J278" s="176">
        <v>46140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1320.86</v>
      </c>
    </row>
    <row r="279" spans="1:16" ht="19.5" hidden="1" customHeight="1">
      <c r="A279" s="172" t="s">
        <v>4361</v>
      </c>
      <c r="B279" s="176">
        <v>46142</v>
      </c>
      <c r="C279" s="172" t="s">
        <v>104</v>
      </c>
      <c r="D279" s="172" t="s">
        <v>105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2820</v>
      </c>
      <c r="J279" s="176">
        <v>46140</v>
      </c>
      <c r="K279" s="172" t="s">
        <v>93</v>
      </c>
      <c r="L279" s="172" t="s">
        <v>94</v>
      </c>
      <c r="M279" s="179">
        <v>0.48</v>
      </c>
      <c r="N279" s="177"/>
      <c r="O279" s="177"/>
      <c r="P279" s="180">
        <v>-1353.6</v>
      </c>
    </row>
    <row r="280" spans="1:16" ht="19.5" hidden="1" customHeight="1">
      <c r="A280" s="172" t="s">
        <v>4361</v>
      </c>
      <c r="B280" s="176">
        <v>46142</v>
      </c>
      <c r="C280" s="172" t="s">
        <v>2694</v>
      </c>
      <c r="D280" s="172" t="s">
        <v>95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2820</v>
      </c>
      <c r="J280" s="176">
        <v>46140</v>
      </c>
      <c r="K280" s="172" t="s">
        <v>93</v>
      </c>
      <c r="L280" s="172" t="s">
        <v>94</v>
      </c>
      <c r="M280" s="179">
        <v>0.48</v>
      </c>
      <c r="N280" s="177"/>
      <c r="O280" s="177"/>
      <c r="P280" s="180">
        <v>-5.09</v>
      </c>
    </row>
    <row r="281" spans="1:16" ht="19.5" hidden="1" customHeight="1">
      <c r="A281" s="172" t="s">
        <v>4361</v>
      </c>
      <c r="B281" s="176">
        <v>46142</v>
      </c>
      <c r="C281" s="172" t="s">
        <v>2694</v>
      </c>
      <c r="D281" s="172" t="s">
        <v>82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46140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-28.2</v>
      </c>
    </row>
    <row r="282" spans="1:16" ht="19.5" hidden="1" customHeight="1">
      <c r="A282" s="172" t="s">
        <v>4362</v>
      </c>
      <c r="B282" s="176">
        <v>46142</v>
      </c>
      <c r="C282" s="172" t="s">
        <v>1748</v>
      </c>
      <c r="D282" s="172" t="s">
        <v>2749</v>
      </c>
      <c r="E282" s="172" t="s">
        <v>38</v>
      </c>
      <c r="F282" s="172" t="s">
        <v>87</v>
      </c>
      <c r="G282" s="172" t="s">
        <v>84</v>
      </c>
      <c r="H282" s="177">
        <v>1</v>
      </c>
      <c r="I282" s="178">
        <v>0</v>
      </c>
      <c r="J282" s="176">
        <v>46137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</v>
      </c>
    </row>
    <row r="283" spans="1:16" ht="19.5" hidden="1" customHeight="1">
      <c r="A283" s="172" t="s">
        <v>4362</v>
      </c>
      <c r="B283" s="176">
        <v>46142</v>
      </c>
      <c r="C283" s="172" t="s">
        <v>2694</v>
      </c>
      <c r="D283" s="172" t="s">
        <v>2750</v>
      </c>
      <c r="E283" s="172" t="s">
        <v>38</v>
      </c>
      <c r="F283" s="172" t="s">
        <v>87</v>
      </c>
      <c r="G283" s="172" t="s">
        <v>84</v>
      </c>
      <c r="H283" s="177">
        <v>1</v>
      </c>
      <c r="I283" s="178">
        <v>0</v>
      </c>
      <c r="J283" s="176">
        <v>46137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-10</v>
      </c>
    </row>
    <row r="284" spans="1:16" ht="19.5" hidden="1" customHeight="1">
      <c r="A284" s="172" t="s">
        <v>4363</v>
      </c>
      <c r="B284" s="176">
        <v>46142</v>
      </c>
      <c r="C284" s="172" t="s">
        <v>1748</v>
      </c>
      <c r="D284" s="172" t="s">
        <v>2749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46137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</v>
      </c>
    </row>
    <row r="285" spans="1:16" ht="19.5" hidden="1" customHeight="1">
      <c r="A285" s="172" t="s">
        <v>4363</v>
      </c>
      <c r="B285" s="176">
        <v>46142</v>
      </c>
      <c r="C285" s="172" t="s">
        <v>2694</v>
      </c>
      <c r="D285" s="172" t="s">
        <v>2750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46137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-10</v>
      </c>
    </row>
    <row r="286" spans="1:16" ht="19.5" hidden="1" customHeight="1">
      <c r="A286" s="172" t="s">
        <v>4364</v>
      </c>
      <c r="B286" s="176">
        <v>46142</v>
      </c>
      <c r="C286" s="172" t="s">
        <v>92</v>
      </c>
      <c r="D286" s="172" t="s">
        <v>24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2870</v>
      </c>
      <c r="J286" s="176">
        <v>46140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-78</v>
      </c>
    </row>
    <row r="287" spans="1:16" ht="19.5" hidden="1" customHeight="1">
      <c r="A287" s="172" t="s">
        <v>4364</v>
      </c>
      <c r="B287" s="176">
        <v>46142</v>
      </c>
      <c r="C287" s="172" t="s">
        <v>100</v>
      </c>
      <c r="D287" s="172" t="s">
        <v>101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2870</v>
      </c>
      <c r="J287" s="176">
        <v>46140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1093.33</v>
      </c>
    </row>
    <row r="288" spans="1:16" ht="19.5" hidden="1" customHeight="1">
      <c r="A288" s="172" t="s">
        <v>4364</v>
      </c>
      <c r="B288" s="176">
        <v>46142</v>
      </c>
      <c r="C288" s="172" t="s">
        <v>100</v>
      </c>
      <c r="D288" s="172" t="s">
        <v>102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2870</v>
      </c>
      <c r="J288" s="176">
        <v>46140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4364</v>
      </c>
      <c r="B289" s="176">
        <v>46142</v>
      </c>
      <c r="C289" s="172" t="s">
        <v>100</v>
      </c>
      <c r="D289" s="172" t="s">
        <v>103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2870</v>
      </c>
      <c r="J289" s="176">
        <v>46140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1776.67</v>
      </c>
    </row>
    <row r="290" spans="1:16" ht="19.5" hidden="1" customHeight="1">
      <c r="A290" s="172" t="s">
        <v>4364</v>
      </c>
      <c r="B290" s="176">
        <v>46142</v>
      </c>
      <c r="C290" s="172" t="s">
        <v>104</v>
      </c>
      <c r="D290" s="172" t="s">
        <v>105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2870</v>
      </c>
      <c r="J290" s="176">
        <v>46140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-1377.6</v>
      </c>
    </row>
    <row r="291" spans="1:16" ht="19.5" hidden="1" customHeight="1">
      <c r="A291" s="172" t="s">
        <v>4364</v>
      </c>
      <c r="B291" s="176">
        <v>46142</v>
      </c>
      <c r="C291" s="172" t="s">
        <v>2694</v>
      </c>
      <c r="D291" s="172" t="s">
        <v>95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2870</v>
      </c>
      <c r="J291" s="176">
        <v>46140</v>
      </c>
      <c r="K291" s="172" t="s">
        <v>93</v>
      </c>
      <c r="L291" s="172" t="s">
        <v>94</v>
      </c>
      <c r="M291" s="179">
        <v>0.48</v>
      </c>
      <c r="N291" s="177"/>
      <c r="O291" s="177"/>
      <c r="P291" s="180">
        <v>-5.43</v>
      </c>
    </row>
    <row r="292" spans="1:16" ht="19.5" hidden="1" customHeight="1">
      <c r="A292" s="172" t="s">
        <v>4365</v>
      </c>
      <c r="B292" s="176">
        <v>46142</v>
      </c>
      <c r="C292" s="172" t="s">
        <v>2694</v>
      </c>
      <c r="D292" s="172" t="s">
        <v>95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46124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-6.85</v>
      </c>
    </row>
    <row r="293" spans="1:16" ht="19.5" hidden="1" customHeight="1">
      <c r="A293" s="172" t="s">
        <v>4365</v>
      </c>
      <c r="B293" s="176">
        <v>46142</v>
      </c>
      <c r="C293" s="172" t="s">
        <v>2694</v>
      </c>
      <c r="D293" s="172" t="s">
        <v>98</v>
      </c>
      <c r="E293" s="172" t="s">
        <v>59</v>
      </c>
      <c r="F293" s="172" t="s">
        <v>1386</v>
      </c>
      <c r="G293" s="172" t="s">
        <v>84</v>
      </c>
      <c r="H293" s="177">
        <v>1</v>
      </c>
      <c r="I293" s="178">
        <v>0</v>
      </c>
      <c r="J293" s="176">
        <v>46124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-15</v>
      </c>
    </row>
    <row r="294" spans="1:16" ht="19.5" hidden="1" customHeight="1">
      <c r="A294" s="172" t="s">
        <v>4365</v>
      </c>
      <c r="B294" s="176">
        <v>46142</v>
      </c>
      <c r="C294" s="172" t="s">
        <v>92</v>
      </c>
      <c r="D294" s="172" t="s">
        <v>24</v>
      </c>
      <c r="E294" s="172" t="s">
        <v>59</v>
      </c>
      <c r="F294" s="172" t="s">
        <v>1386</v>
      </c>
      <c r="G294" s="172" t="s">
        <v>84</v>
      </c>
      <c r="H294" s="177">
        <v>1</v>
      </c>
      <c r="I294" s="178">
        <v>0</v>
      </c>
      <c r="J294" s="176">
        <v>46124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-81</v>
      </c>
    </row>
    <row r="295" spans="1:16" ht="19.5" hidden="1" customHeight="1">
      <c r="A295" s="172" t="s">
        <v>4365</v>
      </c>
      <c r="B295" s="176">
        <v>46142</v>
      </c>
      <c r="C295" s="172" t="s">
        <v>92</v>
      </c>
      <c r="D295" s="172" t="s">
        <v>97</v>
      </c>
      <c r="E295" s="172" t="s">
        <v>59</v>
      </c>
      <c r="F295" s="172" t="s">
        <v>1386</v>
      </c>
      <c r="G295" s="172" t="s">
        <v>84</v>
      </c>
      <c r="H295" s="177">
        <v>1</v>
      </c>
      <c r="I295" s="178">
        <v>0</v>
      </c>
      <c r="J295" s="176">
        <v>46124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-79</v>
      </c>
    </row>
    <row r="296" spans="1:16" ht="19.5" hidden="1" customHeight="1">
      <c r="A296" s="172" t="s">
        <v>4366</v>
      </c>
      <c r="B296" s="176">
        <v>46142</v>
      </c>
      <c r="C296" s="172" t="s">
        <v>92</v>
      </c>
      <c r="D296" s="172" t="s">
        <v>24</v>
      </c>
      <c r="E296" s="172" t="s">
        <v>59</v>
      </c>
      <c r="F296" s="172" t="s">
        <v>1386</v>
      </c>
      <c r="G296" s="172" t="s">
        <v>84</v>
      </c>
      <c r="H296" s="177">
        <v>1</v>
      </c>
      <c r="I296" s="178">
        <v>2820</v>
      </c>
      <c r="J296" s="176">
        <v>46139</v>
      </c>
      <c r="K296" s="172" t="s">
        <v>93</v>
      </c>
      <c r="L296" s="172" t="s">
        <v>94</v>
      </c>
      <c r="M296" s="179">
        <v>0.48</v>
      </c>
      <c r="N296" s="177"/>
      <c r="O296" s="177"/>
      <c r="P296" s="180">
        <v>-73</v>
      </c>
    </row>
    <row r="297" spans="1:16" ht="19.5" hidden="1" customHeight="1">
      <c r="A297" s="172" t="s">
        <v>4366</v>
      </c>
      <c r="B297" s="176">
        <v>46142</v>
      </c>
      <c r="C297" s="172" t="s">
        <v>100</v>
      </c>
      <c r="D297" s="172" t="s">
        <v>101</v>
      </c>
      <c r="E297" s="172" t="s">
        <v>59</v>
      </c>
      <c r="F297" s="172" t="s">
        <v>1386</v>
      </c>
      <c r="G297" s="172" t="s">
        <v>84</v>
      </c>
      <c r="H297" s="177">
        <v>1</v>
      </c>
      <c r="I297" s="178">
        <v>2820</v>
      </c>
      <c r="J297" s="176">
        <v>46139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1419.05</v>
      </c>
    </row>
    <row r="298" spans="1:16" ht="19.5" hidden="1" customHeight="1">
      <c r="A298" s="172" t="s">
        <v>4366</v>
      </c>
      <c r="B298" s="176">
        <v>46142</v>
      </c>
      <c r="C298" s="172" t="s">
        <v>100</v>
      </c>
      <c r="D298" s="172" t="s">
        <v>102</v>
      </c>
      <c r="E298" s="172" t="s">
        <v>59</v>
      </c>
      <c r="F298" s="172" t="s">
        <v>1386</v>
      </c>
      <c r="G298" s="172" t="s">
        <v>84</v>
      </c>
      <c r="H298" s="177">
        <v>1</v>
      </c>
      <c r="I298" s="178">
        <v>2820</v>
      </c>
      <c r="J298" s="176">
        <v>46139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14.19</v>
      </c>
    </row>
    <row r="299" spans="1:16" ht="19.5" hidden="1" customHeight="1">
      <c r="A299" s="172" t="s">
        <v>4366</v>
      </c>
      <c r="B299" s="176">
        <v>46142</v>
      </c>
      <c r="C299" s="172" t="s">
        <v>100</v>
      </c>
      <c r="D299" s="172" t="s">
        <v>103</v>
      </c>
      <c r="E299" s="172" t="s">
        <v>59</v>
      </c>
      <c r="F299" s="172" t="s">
        <v>1386</v>
      </c>
      <c r="G299" s="172" t="s">
        <v>84</v>
      </c>
      <c r="H299" s="177">
        <v>1</v>
      </c>
      <c r="I299" s="178">
        <v>2820</v>
      </c>
      <c r="J299" s="176">
        <v>46139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1386.76</v>
      </c>
    </row>
    <row r="300" spans="1:16" ht="19.5" hidden="1" customHeight="1">
      <c r="A300" s="172" t="s">
        <v>4366</v>
      </c>
      <c r="B300" s="176">
        <v>46142</v>
      </c>
      <c r="C300" s="172" t="s">
        <v>104</v>
      </c>
      <c r="D300" s="172" t="s">
        <v>105</v>
      </c>
      <c r="E300" s="172" t="s">
        <v>59</v>
      </c>
      <c r="F300" s="172" t="s">
        <v>1386</v>
      </c>
      <c r="G300" s="172" t="s">
        <v>84</v>
      </c>
      <c r="H300" s="177">
        <v>1</v>
      </c>
      <c r="I300" s="178">
        <v>2820</v>
      </c>
      <c r="J300" s="176">
        <v>46139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-1353.6</v>
      </c>
    </row>
    <row r="301" spans="1:16" ht="19.5" hidden="1" customHeight="1">
      <c r="A301" s="172" t="s">
        <v>4366</v>
      </c>
      <c r="B301" s="176">
        <v>46142</v>
      </c>
      <c r="C301" s="172" t="s">
        <v>92</v>
      </c>
      <c r="D301" s="172" t="s">
        <v>3785</v>
      </c>
      <c r="E301" s="172" t="s">
        <v>59</v>
      </c>
      <c r="F301" s="172" t="s">
        <v>1386</v>
      </c>
      <c r="G301" s="172" t="s">
        <v>84</v>
      </c>
      <c r="H301" s="177">
        <v>1</v>
      </c>
      <c r="I301" s="178">
        <v>2820</v>
      </c>
      <c r="J301" s="176">
        <v>46139</v>
      </c>
      <c r="K301" s="172" t="s">
        <v>93</v>
      </c>
      <c r="L301" s="172" t="s">
        <v>94</v>
      </c>
      <c r="M301" s="179">
        <v>0.48</v>
      </c>
      <c r="N301" s="177"/>
      <c r="O301" s="177"/>
      <c r="P301" s="180">
        <v>-25</v>
      </c>
    </row>
    <row r="302" spans="1:16" ht="19.5" hidden="1" customHeight="1">
      <c r="A302" s="172" t="s">
        <v>4367</v>
      </c>
      <c r="B302" s="176">
        <v>46142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2820</v>
      </c>
      <c r="J302" s="176">
        <v>46139</v>
      </c>
      <c r="K302" s="172" t="s">
        <v>93</v>
      </c>
      <c r="L302" s="172" t="s">
        <v>94</v>
      </c>
      <c r="M302" s="179">
        <v>0.48</v>
      </c>
      <c r="N302" s="177"/>
      <c r="O302" s="177"/>
      <c r="P302" s="180">
        <v>-77</v>
      </c>
    </row>
    <row r="303" spans="1:16" ht="19.5" hidden="1" customHeight="1">
      <c r="A303" s="172" t="s">
        <v>4367</v>
      </c>
      <c r="B303" s="176">
        <v>46142</v>
      </c>
      <c r="C303" s="172" t="s">
        <v>100</v>
      </c>
      <c r="D303" s="172" t="s">
        <v>101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2820</v>
      </c>
      <c r="J303" s="176">
        <v>46139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1600.95</v>
      </c>
    </row>
    <row r="304" spans="1:16" ht="19.5" hidden="1" customHeight="1">
      <c r="A304" s="172" t="s">
        <v>4367</v>
      </c>
      <c r="B304" s="176">
        <v>46142</v>
      </c>
      <c r="C304" s="172" t="s">
        <v>100</v>
      </c>
      <c r="D304" s="172" t="s">
        <v>102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2820</v>
      </c>
      <c r="J304" s="176">
        <v>46139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4367</v>
      </c>
      <c r="B305" s="176">
        <v>46142</v>
      </c>
      <c r="C305" s="172" t="s">
        <v>100</v>
      </c>
      <c r="D305" s="172" t="s">
        <v>103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2820</v>
      </c>
      <c r="J305" s="176">
        <v>46139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1219.05</v>
      </c>
    </row>
    <row r="306" spans="1:16" ht="19.5" hidden="1" customHeight="1">
      <c r="A306" s="172" t="s">
        <v>4367</v>
      </c>
      <c r="B306" s="176">
        <v>46142</v>
      </c>
      <c r="C306" s="172" t="s">
        <v>104</v>
      </c>
      <c r="D306" s="172" t="s">
        <v>105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2820</v>
      </c>
      <c r="J306" s="176">
        <v>46139</v>
      </c>
      <c r="K306" s="172" t="s">
        <v>93</v>
      </c>
      <c r="L306" s="172" t="s">
        <v>94</v>
      </c>
      <c r="M306" s="179">
        <v>0.48</v>
      </c>
      <c r="N306" s="177"/>
      <c r="O306" s="177"/>
      <c r="P306" s="180">
        <v>-1353.6</v>
      </c>
    </row>
    <row r="307" spans="1:16" ht="19.5" hidden="1" customHeight="1">
      <c r="A307" s="172" t="s">
        <v>4367</v>
      </c>
      <c r="B307" s="176">
        <v>46142</v>
      </c>
      <c r="C307" s="172" t="s">
        <v>2694</v>
      </c>
      <c r="D307" s="172" t="s">
        <v>95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2820</v>
      </c>
      <c r="J307" s="176">
        <v>46139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-7.75</v>
      </c>
    </row>
    <row r="308" spans="1:16" ht="19.5" hidden="1" customHeight="1">
      <c r="A308" s="172" t="s">
        <v>4366</v>
      </c>
      <c r="B308" s="176">
        <v>46142</v>
      </c>
      <c r="C308" s="172" t="s">
        <v>2694</v>
      </c>
      <c r="D308" s="172" t="s">
        <v>82</v>
      </c>
      <c r="E308" s="172" t="s">
        <v>59</v>
      </c>
      <c r="F308" s="172" t="s">
        <v>1386</v>
      </c>
      <c r="G308" s="172" t="s">
        <v>84</v>
      </c>
      <c r="H308" s="177">
        <v>1</v>
      </c>
      <c r="I308" s="178">
        <v>0</v>
      </c>
      <c r="J308" s="176">
        <v>46139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-26.96</v>
      </c>
    </row>
    <row r="309" spans="1:16" ht="19.5" hidden="1" customHeight="1">
      <c r="A309" s="172" t="s">
        <v>4367</v>
      </c>
      <c r="B309" s="176">
        <v>46142</v>
      </c>
      <c r="C309" s="172" t="s">
        <v>2694</v>
      </c>
      <c r="D309" s="172" t="s">
        <v>82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0</v>
      </c>
      <c r="J309" s="176">
        <v>46139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-15.85</v>
      </c>
    </row>
    <row r="310" spans="1:16" ht="19.5" hidden="1" customHeight="1">
      <c r="A310" s="172" t="s">
        <v>4368</v>
      </c>
      <c r="B310" s="176">
        <v>46142</v>
      </c>
      <c r="C310" s="172" t="s">
        <v>92</v>
      </c>
      <c r="D310" s="172" t="s">
        <v>24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2870</v>
      </c>
      <c r="J310" s="176">
        <v>46141</v>
      </c>
      <c r="K310" s="172" t="s">
        <v>93</v>
      </c>
      <c r="L310" s="172" t="s">
        <v>94</v>
      </c>
      <c r="M310" s="179">
        <v>0.48</v>
      </c>
      <c r="N310" s="177"/>
      <c r="O310" s="177"/>
      <c r="P310" s="180">
        <v>-77</v>
      </c>
    </row>
    <row r="311" spans="1:16" ht="19.5" hidden="1" customHeight="1">
      <c r="A311" s="172" t="s">
        <v>4368</v>
      </c>
      <c r="B311" s="176">
        <v>46142</v>
      </c>
      <c r="C311" s="172" t="s">
        <v>100</v>
      </c>
      <c r="D311" s="172" t="s">
        <v>101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2870</v>
      </c>
      <c r="J311" s="176">
        <v>46141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1088.1500000000001</v>
      </c>
    </row>
    <row r="312" spans="1:16" ht="19.5" hidden="1" customHeight="1">
      <c r="A312" s="172" t="s">
        <v>4368</v>
      </c>
      <c r="B312" s="176">
        <v>46142</v>
      </c>
      <c r="C312" s="172" t="s">
        <v>100</v>
      </c>
      <c r="D312" s="172" t="s">
        <v>102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2870</v>
      </c>
      <c r="J312" s="176">
        <v>46141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4368</v>
      </c>
      <c r="B313" s="176">
        <v>46142</v>
      </c>
      <c r="C313" s="172" t="s">
        <v>100</v>
      </c>
      <c r="D313" s="172" t="s">
        <v>103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2870</v>
      </c>
      <c r="J313" s="176">
        <v>46141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1781.85</v>
      </c>
    </row>
    <row r="314" spans="1:16" ht="19.5" hidden="1" customHeight="1">
      <c r="A314" s="172" t="s">
        <v>4368</v>
      </c>
      <c r="B314" s="176">
        <v>46142</v>
      </c>
      <c r="C314" s="172" t="s">
        <v>104</v>
      </c>
      <c r="D314" s="172" t="s">
        <v>105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2870</v>
      </c>
      <c r="J314" s="176">
        <v>46141</v>
      </c>
      <c r="K314" s="172" t="s">
        <v>93</v>
      </c>
      <c r="L314" s="172" t="s">
        <v>94</v>
      </c>
      <c r="M314" s="179">
        <v>0.48</v>
      </c>
      <c r="N314" s="177"/>
      <c r="O314" s="177"/>
      <c r="P314" s="180">
        <v>-1377.6</v>
      </c>
    </row>
    <row r="315" spans="1:16" ht="19.5" hidden="1" customHeight="1">
      <c r="A315" s="172" t="s">
        <v>4368</v>
      </c>
      <c r="B315" s="176">
        <v>46142</v>
      </c>
      <c r="C315" s="172" t="s">
        <v>2694</v>
      </c>
      <c r="D315" s="172" t="s">
        <v>95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2870</v>
      </c>
      <c r="J315" s="176">
        <v>46141</v>
      </c>
      <c r="K315" s="172" t="s">
        <v>93</v>
      </c>
      <c r="L315" s="172" t="s">
        <v>94</v>
      </c>
      <c r="M315" s="179">
        <v>0.48</v>
      </c>
      <c r="N315" s="177"/>
      <c r="O315" s="177"/>
      <c r="P315" s="180">
        <v>-7.56</v>
      </c>
    </row>
    <row r="316" spans="1:16" ht="19.5" hidden="1" customHeight="1">
      <c r="A316" s="172" t="s">
        <v>4368</v>
      </c>
      <c r="B316" s="176">
        <v>46142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46141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-5.77</v>
      </c>
    </row>
    <row r="317" spans="1:16" ht="19.5" hidden="1" customHeight="1">
      <c r="A317" s="172" t="s">
        <v>4369</v>
      </c>
      <c r="B317" s="176">
        <v>46142</v>
      </c>
      <c r="C317" s="172" t="s">
        <v>92</v>
      </c>
      <c r="D317" s="172" t="s">
        <v>24</v>
      </c>
      <c r="E317" s="172" t="s">
        <v>55</v>
      </c>
      <c r="F317" s="172" t="s">
        <v>1272</v>
      </c>
      <c r="G317" s="172" t="s">
        <v>84</v>
      </c>
      <c r="H317" s="177">
        <v>1</v>
      </c>
      <c r="I317" s="178">
        <v>0</v>
      </c>
      <c r="J317" s="176">
        <v>46124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-73</v>
      </c>
    </row>
    <row r="318" spans="1:16" ht="19.5" hidden="1" customHeight="1">
      <c r="A318" s="172" t="s">
        <v>4369</v>
      </c>
      <c r="B318" s="176">
        <v>46142</v>
      </c>
      <c r="C318" s="172" t="s">
        <v>92</v>
      </c>
      <c r="D318" s="172" t="s">
        <v>97</v>
      </c>
      <c r="E318" s="172" t="s">
        <v>55</v>
      </c>
      <c r="F318" s="172" t="s">
        <v>1272</v>
      </c>
      <c r="G318" s="172" t="s">
        <v>84</v>
      </c>
      <c r="H318" s="177">
        <v>1</v>
      </c>
      <c r="I318" s="178">
        <v>0</v>
      </c>
      <c r="J318" s="176">
        <v>46124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-77</v>
      </c>
    </row>
    <row r="319" spans="1:16" ht="19.5" hidden="1" customHeight="1">
      <c r="A319" s="172" t="s">
        <v>4333</v>
      </c>
      <c r="B319" s="176">
        <v>46142</v>
      </c>
      <c r="C319" s="172" t="s">
        <v>92</v>
      </c>
      <c r="D319" s="172" t="s">
        <v>97</v>
      </c>
      <c r="E319" s="172" t="s">
        <v>60</v>
      </c>
      <c r="F319" s="172" t="s">
        <v>1426</v>
      </c>
      <c r="G319" s="172" t="s">
        <v>84</v>
      </c>
      <c r="H319" s="177">
        <v>1</v>
      </c>
      <c r="I319" s="178">
        <v>0</v>
      </c>
      <c r="J319" s="176">
        <v>46139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-80</v>
      </c>
    </row>
    <row r="320" spans="1:16" ht="19.5" hidden="1" customHeight="1">
      <c r="A320" s="172" t="s">
        <v>4370</v>
      </c>
      <c r="B320" s="176">
        <v>46142</v>
      </c>
      <c r="C320" s="172" t="s">
        <v>2694</v>
      </c>
      <c r="D320" s="172" t="s">
        <v>82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46142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-7.33</v>
      </c>
    </row>
    <row r="321" spans="1:16" ht="19.5" hidden="1" customHeight="1">
      <c r="A321" s="172" t="s">
        <v>4369</v>
      </c>
      <c r="B321" s="176">
        <v>46142</v>
      </c>
      <c r="C321" s="172" t="s">
        <v>2694</v>
      </c>
      <c r="D321" s="172" t="s">
        <v>98</v>
      </c>
      <c r="E321" s="172" t="s">
        <v>55</v>
      </c>
      <c r="F321" s="172" t="s">
        <v>1272</v>
      </c>
      <c r="G321" s="172" t="s">
        <v>84</v>
      </c>
      <c r="H321" s="177">
        <v>1</v>
      </c>
      <c r="I321" s="178">
        <v>0</v>
      </c>
      <c r="J321" s="176">
        <v>46124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hidden="1" customHeight="1">
      <c r="A322" s="172" t="s">
        <v>4333</v>
      </c>
      <c r="B322" s="176">
        <v>46142</v>
      </c>
      <c r="C322" s="172" t="s">
        <v>2694</v>
      </c>
      <c r="D322" s="172" t="s">
        <v>98</v>
      </c>
      <c r="E322" s="172" t="s">
        <v>60</v>
      </c>
      <c r="F322" s="172" t="s">
        <v>1426</v>
      </c>
      <c r="G322" s="172" t="s">
        <v>84</v>
      </c>
      <c r="H322" s="177">
        <v>1</v>
      </c>
      <c r="I322" s="178">
        <v>0</v>
      </c>
      <c r="J322" s="176">
        <v>46139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4371</v>
      </c>
      <c r="B323" s="176">
        <v>46142</v>
      </c>
      <c r="C323" s="172" t="s">
        <v>2694</v>
      </c>
      <c r="D323" s="172" t="s">
        <v>95</v>
      </c>
      <c r="E323" s="172" t="s">
        <v>38</v>
      </c>
      <c r="F323" s="172" t="s">
        <v>87</v>
      </c>
      <c r="G323" s="172" t="s">
        <v>84</v>
      </c>
      <c r="H323" s="177">
        <v>1</v>
      </c>
      <c r="I323" s="178">
        <v>0</v>
      </c>
      <c r="J323" s="176">
        <v>46135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-5.54</v>
      </c>
    </row>
    <row r="324" spans="1:16" ht="19.5" hidden="1" customHeight="1">
      <c r="A324" s="172" t="s">
        <v>4371</v>
      </c>
      <c r="B324" s="176">
        <v>46142</v>
      </c>
      <c r="C324" s="172" t="s">
        <v>92</v>
      </c>
      <c r="D324" s="172" t="s">
        <v>24</v>
      </c>
      <c r="E324" s="172" t="s">
        <v>38</v>
      </c>
      <c r="F324" s="172" t="s">
        <v>87</v>
      </c>
      <c r="G324" s="172" t="s">
        <v>84</v>
      </c>
      <c r="H324" s="177">
        <v>1</v>
      </c>
      <c r="I324" s="178">
        <v>0</v>
      </c>
      <c r="J324" s="176">
        <v>46135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-70</v>
      </c>
    </row>
    <row r="325" spans="1:16" ht="19.5" hidden="1" customHeight="1">
      <c r="A325" s="172" t="s">
        <v>4371</v>
      </c>
      <c r="B325" s="176">
        <v>46142</v>
      </c>
      <c r="C325" s="172" t="s">
        <v>92</v>
      </c>
      <c r="D325" s="172" t="s">
        <v>97</v>
      </c>
      <c r="E325" s="172" t="s">
        <v>38</v>
      </c>
      <c r="F325" s="172" t="s">
        <v>87</v>
      </c>
      <c r="G325" s="172" t="s">
        <v>84</v>
      </c>
      <c r="H325" s="177">
        <v>1</v>
      </c>
      <c r="I325" s="178">
        <v>0</v>
      </c>
      <c r="J325" s="176">
        <v>46135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-70</v>
      </c>
    </row>
    <row r="326" spans="1:16" ht="19.5" customHeight="1">
      <c r="A326" s="172" t="s">
        <v>4354</v>
      </c>
      <c r="B326" s="176">
        <v>46142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46142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-1064.33</v>
      </c>
    </row>
    <row r="327" spans="1:16" ht="19.5" customHeight="1">
      <c r="A327" s="172" t="s">
        <v>4351</v>
      </c>
      <c r="B327" s="176">
        <v>46142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46142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-544.4</v>
      </c>
    </row>
    <row r="328" spans="1:16" ht="19.5" customHeight="1">
      <c r="A328" s="172" t="s">
        <v>4353</v>
      </c>
      <c r="B328" s="176">
        <v>46142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46142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-1084.78</v>
      </c>
    </row>
    <row r="329" spans="1:16" ht="19.5" customHeight="1">
      <c r="A329" s="172" t="s">
        <v>4352</v>
      </c>
      <c r="B329" s="176">
        <v>46142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46142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-1045.54</v>
      </c>
    </row>
    <row r="330" spans="1:16" ht="19.5" customHeight="1">
      <c r="A330" s="172" t="s">
        <v>3013</v>
      </c>
      <c r="B330" s="176">
        <v>46142</v>
      </c>
      <c r="C330" s="172" t="s">
        <v>109</v>
      </c>
      <c r="D330" s="172" t="s">
        <v>143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46142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-569</v>
      </c>
    </row>
  </sheetData>
  <autoFilter ref="A1:P330" xr:uid="{72706884-1436-4D15-B572-69C81553353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5A50-C9A0-442E-B491-610653D80411}">
  <sheetPr filterMode="1"/>
  <dimension ref="A1:P564"/>
  <sheetViews>
    <sheetView topLeftCell="I1" workbookViewId="0">
      <selection activeCell="M69" sqref="M6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3808</v>
      </c>
      <c r="B2" s="176">
        <v>46132</v>
      </c>
      <c r="C2" s="172" t="s">
        <v>92</v>
      </c>
      <c r="D2" s="172" t="s">
        <v>97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46112</v>
      </c>
      <c r="K2" s="172" t="s">
        <v>93</v>
      </c>
      <c r="L2" s="172" t="s">
        <v>94</v>
      </c>
      <c r="M2" s="179">
        <v>0</v>
      </c>
      <c r="N2" s="177"/>
      <c r="O2" s="177"/>
      <c r="P2" s="180">
        <v>-74</v>
      </c>
    </row>
    <row r="3" spans="1:16" ht="19.5" hidden="1" customHeight="1">
      <c r="A3" s="172" t="s">
        <v>3808</v>
      </c>
      <c r="B3" s="176">
        <v>46132</v>
      </c>
      <c r="C3" s="172" t="s">
        <v>2694</v>
      </c>
      <c r="D3" s="172" t="s">
        <v>98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46112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</v>
      </c>
    </row>
    <row r="4" spans="1:16" ht="19.5" hidden="1" customHeight="1">
      <c r="A4" s="172" t="s">
        <v>4145</v>
      </c>
      <c r="B4" s="176">
        <v>46132</v>
      </c>
      <c r="C4" s="172" t="s">
        <v>2694</v>
      </c>
      <c r="D4" s="172" t="s">
        <v>95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46125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-6.13</v>
      </c>
    </row>
    <row r="5" spans="1:16" ht="19.5" hidden="1" customHeight="1">
      <c r="A5" s="172" t="s">
        <v>4145</v>
      </c>
      <c r="B5" s="176">
        <v>46132</v>
      </c>
      <c r="C5" s="172" t="s">
        <v>2694</v>
      </c>
      <c r="D5" s="172" t="s">
        <v>98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46125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4145</v>
      </c>
      <c r="B6" s="176">
        <v>46132</v>
      </c>
      <c r="C6" s="172" t="s">
        <v>92</v>
      </c>
      <c r="D6" s="172" t="s">
        <v>24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46125</v>
      </c>
      <c r="K6" s="172" t="s">
        <v>93</v>
      </c>
      <c r="L6" s="172" t="s">
        <v>94</v>
      </c>
      <c r="M6" s="179">
        <v>0</v>
      </c>
      <c r="N6" s="177"/>
      <c r="O6" s="177"/>
      <c r="P6" s="180">
        <v>-77</v>
      </c>
    </row>
    <row r="7" spans="1:16" ht="19.5" hidden="1" customHeight="1">
      <c r="A7" s="172" t="s">
        <v>4145</v>
      </c>
      <c r="B7" s="176">
        <v>46132</v>
      </c>
      <c r="C7" s="172" t="s">
        <v>92</v>
      </c>
      <c r="D7" s="172" t="s">
        <v>97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46125</v>
      </c>
      <c r="K7" s="172" t="s">
        <v>93</v>
      </c>
      <c r="L7" s="172" t="s">
        <v>94</v>
      </c>
      <c r="M7" s="179">
        <v>0</v>
      </c>
      <c r="N7" s="177"/>
      <c r="O7" s="177"/>
      <c r="P7" s="180">
        <v>-71</v>
      </c>
    </row>
    <row r="8" spans="1:16" ht="19.5" hidden="1" customHeight="1">
      <c r="A8" s="172" t="s">
        <v>4193</v>
      </c>
      <c r="B8" s="176">
        <v>46132</v>
      </c>
      <c r="C8" s="172" t="s">
        <v>92</v>
      </c>
      <c r="D8" s="172" t="s">
        <v>24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0</v>
      </c>
      <c r="J8" s="176">
        <v>46125</v>
      </c>
      <c r="K8" s="172" t="s">
        <v>93</v>
      </c>
      <c r="L8" s="172" t="s">
        <v>94</v>
      </c>
      <c r="M8" s="179">
        <v>0</v>
      </c>
      <c r="N8" s="177"/>
      <c r="O8" s="177"/>
      <c r="P8" s="180">
        <v>-67</v>
      </c>
    </row>
    <row r="9" spans="1:16" ht="19.5" hidden="1" customHeight="1">
      <c r="A9" s="172" t="s">
        <v>4193</v>
      </c>
      <c r="B9" s="176">
        <v>46132</v>
      </c>
      <c r="C9" s="172" t="s">
        <v>92</v>
      </c>
      <c r="D9" s="172" t="s">
        <v>97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46125</v>
      </c>
      <c r="K9" s="172" t="s">
        <v>93</v>
      </c>
      <c r="L9" s="172" t="s">
        <v>94</v>
      </c>
      <c r="M9" s="179">
        <v>0</v>
      </c>
      <c r="N9" s="177"/>
      <c r="O9" s="177"/>
      <c r="P9" s="180">
        <v>-80</v>
      </c>
    </row>
    <row r="10" spans="1:16" ht="19.5" hidden="1" customHeight="1">
      <c r="A10" s="172" t="s">
        <v>4193</v>
      </c>
      <c r="B10" s="176">
        <v>46132</v>
      </c>
      <c r="C10" s="172" t="s">
        <v>2694</v>
      </c>
      <c r="D10" s="172" t="s">
        <v>95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46125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-6.13</v>
      </c>
    </row>
    <row r="11" spans="1:16" ht="19.5" hidden="1" customHeight="1">
      <c r="A11" s="172" t="s">
        <v>4193</v>
      </c>
      <c r="B11" s="176">
        <v>46132</v>
      </c>
      <c r="C11" s="172" t="s">
        <v>2694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46125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4194</v>
      </c>
      <c r="B12" s="176">
        <v>46132</v>
      </c>
      <c r="C12" s="172" t="s">
        <v>2694</v>
      </c>
      <c r="D12" s="172" t="s">
        <v>82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46132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-20.73</v>
      </c>
    </row>
    <row r="13" spans="1:16" ht="19.5" hidden="1" customHeight="1">
      <c r="A13" s="172" t="s">
        <v>4195</v>
      </c>
      <c r="B13" s="176">
        <v>46132</v>
      </c>
      <c r="C13" s="172" t="s">
        <v>2694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46126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-6.48</v>
      </c>
    </row>
    <row r="14" spans="1:16" ht="19.5" hidden="1" customHeight="1">
      <c r="A14" s="172" t="s">
        <v>4195</v>
      </c>
      <c r="B14" s="176">
        <v>46132</v>
      </c>
      <c r="C14" s="172" t="s">
        <v>2694</v>
      </c>
      <c r="D14" s="172" t="s">
        <v>98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46126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4195</v>
      </c>
      <c r="B15" s="176">
        <v>46132</v>
      </c>
      <c r="C15" s="172" t="s">
        <v>92</v>
      </c>
      <c r="D15" s="172" t="s">
        <v>24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46126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-70</v>
      </c>
    </row>
    <row r="16" spans="1:16" ht="19.5" hidden="1" customHeight="1">
      <c r="A16" s="172" t="s">
        <v>4195</v>
      </c>
      <c r="B16" s="176">
        <v>46132</v>
      </c>
      <c r="C16" s="172" t="s">
        <v>92</v>
      </c>
      <c r="D16" s="172" t="s">
        <v>97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46126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-67</v>
      </c>
    </row>
    <row r="17" spans="1:16" ht="19.5" hidden="1" customHeight="1">
      <c r="A17" s="172" t="s">
        <v>4196</v>
      </c>
      <c r="B17" s="176">
        <v>46132</v>
      </c>
      <c r="C17" s="172" t="s">
        <v>92</v>
      </c>
      <c r="D17" s="172" t="s">
        <v>24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0</v>
      </c>
      <c r="J17" s="176">
        <v>46128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-71</v>
      </c>
    </row>
    <row r="18" spans="1:16" ht="19.5" hidden="1" customHeight="1">
      <c r="A18" s="172" t="s">
        <v>4196</v>
      </c>
      <c r="B18" s="176">
        <v>46132</v>
      </c>
      <c r="C18" s="172" t="s">
        <v>92</v>
      </c>
      <c r="D18" s="172" t="s">
        <v>97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46128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4141</v>
      </c>
      <c r="B19" s="176">
        <v>46132</v>
      </c>
      <c r="C19" s="172" t="s">
        <v>2694</v>
      </c>
      <c r="D19" s="172" t="s">
        <v>95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46128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-8.98</v>
      </c>
    </row>
    <row r="20" spans="1:16" ht="19.5" hidden="1" customHeight="1">
      <c r="A20" s="172" t="s">
        <v>4141</v>
      </c>
      <c r="B20" s="176">
        <v>46132</v>
      </c>
      <c r="C20" s="172" t="s">
        <v>2694</v>
      </c>
      <c r="D20" s="172" t="s">
        <v>98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46128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4141</v>
      </c>
      <c r="B21" s="176">
        <v>46132</v>
      </c>
      <c r="C21" s="172" t="s">
        <v>92</v>
      </c>
      <c r="D21" s="172" t="s">
        <v>24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46128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-73</v>
      </c>
    </row>
    <row r="22" spans="1:16" ht="19.5" hidden="1" customHeight="1">
      <c r="A22" s="172" t="s">
        <v>4141</v>
      </c>
      <c r="B22" s="176">
        <v>46132</v>
      </c>
      <c r="C22" s="172" t="s">
        <v>92</v>
      </c>
      <c r="D22" s="172" t="s">
        <v>97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46128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-77</v>
      </c>
    </row>
    <row r="23" spans="1:16" ht="19.5" hidden="1" customHeight="1">
      <c r="A23" s="172" t="s">
        <v>4087</v>
      </c>
      <c r="B23" s="176">
        <v>46132</v>
      </c>
      <c r="C23" s="172" t="s">
        <v>2694</v>
      </c>
      <c r="D23" s="172" t="s">
        <v>98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46124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4087</v>
      </c>
      <c r="B24" s="176">
        <v>46132</v>
      </c>
      <c r="C24" s="172" t="s">
        <v>92</v>
      </c>
      <c r="D24" s="172" t="s">
        <v>97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46124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-77</v>
      </c>
    </row>
    <row r="25" spans="1:16" ht="19.5" hidden="1" customHeight="1">
      <c r="A25" s="172" t="s">
        <v>4197</v>
      </c>
      <c r="B25" s="176">
        <v>46132</v>
      </c>
      <c r="C25" s="172" t="s">
        <v>2694</v>
      </c>
      <c r="D25" s="172" t="s">
        <v>82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0</v>
      </c>
      <c r="J25" s="176">
        <v>46132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-24.95</v>
      </c>
    </row>
    <row r="26" spans="1:16" ht="19.5" hidden="1" customHeight="1">
      <c r="A26" s="172" t="s">
        <v>4198</v>
      </c>
      <c r="B26" s="176">
        <v>46132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46128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-70</v>
      </c>
    </row>
    <row r="27" spans="1:16" ht="19.5" hidden="1" customHeight="1">
      <c r="A27" s="172" t="s">
        <v>4198</v>
      </c>
      <c r="B27" s="176">
        <v>46132</v>
      </c>
      <c r="C27" s="172" t="s">
        <v>92</v>
      </c>
      <c r="D27" s="172" t="s">
        <v>97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46128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-74</v>
      </c>
    </row>
    <row r="28" spans="1:16" ht="19.5" hidden="1" customHeight="1">
      <c r="A28" s="172" t="s">
        <v>4198</v>
      </c>
      <c r="B28" s="176">
        <v>46132</v>
      </c>
      <c r="C28" s="172" t="s">
        <v>2694</v>
      </c>
      <c r="D28" s="172" t="s">
        <v>95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46128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-8.3800000000000008</v>
      </c>
    </row>
    <row r="29" spans="1:16" ht="19.5" hidden="1" customHeight="1">
      <c r="A29" s="172" t="s">
        <v>4198</v>
      </c>
      <c r="B29" s="176">
        <v>46132</v>
      </c>
      <c r="C29" s="172" t="s">
        <v>2694</v>
      </c>
      <c r="D29" s="172" t="s">
        <v>98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46128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-15</v>
      </c>
    </row>
    <row r="30" spans="1:16" ht="19.5" hidden="1" customHeight="1">
      <c r="A30" s="172" t="s">
        <v>4199</v>
      </c>
      <c r="B30" s="176">
        <v>46132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46123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-15.66</v>
      </c>
    </row>
    <row r="31" spans="1:16" ht="19.5" hidden="1" customHeight="1">
      <c r="A31" s="172" t="s">
        <v>4199</v>
      </c>
      <c r="B31" s="176">
        <v>46132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46123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4199</v>
      </c>
      <c r="B32" s="176">
        <v>46132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46123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4199</v>
      </c>
      <c r="B33" s="176">
        <v>46132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46123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-75</v>
      </c>
    </row>
    <row r="34" spans="1:16" ht="19.5" hidden="1" customHeight="1">
      <c r="A34" s="172" t="s">
        <v>3632</v>
      </c>
      <c r="B34" s="176">
        <v>46132</v>
      </c>
      <c r="C34" s="172" t="s">
        <v>92</v>
      </c>
      <c r="D34" s="172" t="s">
        <v>97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-77</v>
      </c>
    </row>
    <row r="35" spans="1:16" ht="19.5" hidden="1" customHeight="1">
      <c r="A35" s="172" t="s">
        <v>3632</v>
      </c>
      <c r="B35" s="176">
        <v>46132</v>
      </c>
      <c r="C35" s="172" t="s">
        <v>2694</v>
      </c>
      <c r="D35" s="172" t="s">
        <v>98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46114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4200</v>
      </c>
      <c r="B36" s="176">
        <v>46132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46125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-71</v>
      </c>
    </row>
    <row r="37" spans="1:16" ht="19.5" hidden="1" customHeight="1">
      <c r="A37" s="172" t="s">
        <v>4200</v>
      </c>
      <c r="B37" s="176">
        <v>46132</v>
      </c>
      <c r="C37" s="172" t="s">
        <v>92</v>
      </c>
      <c r="D37" s="172" t="s">
        <v>97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-71</v>
      </c>
    </row>
    <row r="38" spans="1:16" ht="19.5" hidden="1" customHeight="1">
      <c r="A38" s="172" t="s">
        <v>4200</v>
      </c>
      <c r="B38" s="176">
        <v>46132</v>
      </c>
      <c r="C38" s="172" t="s">
        <v>2694</v>
      </c>
      <c r="D38" s="172" t="s">
        <v>95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46125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-5.8</v>
      </c>
    </row>
    <row r="39" spans="1:16" ht="19.5" hidden="1" customHeight="1">
      <c r="A39" s="172" t="s">
        <v>4200</v>
      </c>
      <c r="B39" s="176">
        <v>46132</v>
      </c>
      <c r="C39" s="172" t="s">
        <v>2694</v>
      </c>
      <c r="D39" s="172" t="s">
        <v>98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46125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4201</v>
      </c>
      <c r="B40" s="176">
        <v>46132</v>
      </c>
      <c r="C40" s="172" t="s">
        <v>2694</v>
      </c>
      <c r="D40" s="172" t="s">
        <v>82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0</v>
      </c>
      <c r="J40" s="176">
        <v>46132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-20.47</v>
      </c>
    </row>
    <row r="41" spans="1:16" ht="19.5" hidden="1" customHeight="1">
      <c r="A41" s="172" t="s">
        <v>4202</v>
      </c>
      <c r="B41" s="176">
        <v>46132</v>
      </c>
      <c r="C41" s="172" t="s">
        <v>2694</v>
      </c>
      <c r="D41" s="172" t="s">
        <v>82</v>
      </c>
      <c r="E41" s="172" t="s">
        <v>58</v>
      </c>
      <c r="F41" s="172" t="s">
        <v>1300</v>
      </c>
      <c r="G41" s="172" t="s">
        <v>84</v>
      </c>
      <c r="H41" s="177">
        <v>1</v>
      </c>
      <c r="I41" s="178">
        <v>0</v>
      </c>
      <c r="J41" s="176">
        <v>46132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-6.45</v>
      </c>
    </row>
    <row r="42" spans="1:16" ht="19.5" hidden="1" customHeight="1">
      <c r="A42" s="172" t="s">
        <v>4203</v>
      </c>
      <c r="B42" s="176">
        <v>46132</v>
      </c>
      <c r="C42" s="172" t="s">
        <v>2694</v>
      </c>
      <c r="D42" s="172" t="s">
        <v>82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46132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-22.71</v>
      </c>
    </row>
    <row r="43" spans="1:16" ht="19.5" hidden="1" customHeight="1">
      <c r="A43" s="172" t="s">
        <v>4204</v>
      </c>
      <c r="B43" s="176">
        <v>46132</v>
      </c>
      <c r="C43" s="172" t="s">
        <v>1748</v>
      </c>
      <c r="D43" s="172" t="s">
        <v>2749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0</v>
      </c>
      <c r="J43" s="176">
        <v>46128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-5</v>
      </c>
    </row>
    <row r="44" spans="1:16" ht="19.5" hidden="1" customHeight="1">
      <c r="A44" s="172" t="s">
        <v>4204</v>
      </c>
      <c r="B44" s="176">
        <v>46132</v>
      </c>
      <c r="C44" s="172" t="s">
        <v>2694</v>
      </c>
      <c r="D44" s="172" t="s">
        <v>2750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0</v>
      </c>
      <c r="J44" s="176">
        <v>46128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-10</v>
      </c>
    </row>
    <row r="45" spans="1:16" ht="19.5" hidden="1" customHeight="1">
      <c r="A45" s="172" t="s">
        <v>4205</v>
      </c>
      <c r="B45" s="176">
        <v>46132</v>
      </c>
      <c r="C45" s="172" t="s">
        <v>92</v>
      </c>
      <c r="D45" s="172" t="s">
        <v>24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0</v>
      </c>
      <c r="J45" s="176">
        <v>46124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-77</v>
      </c>
    </row>
    <row r="46" spans="1:16" ht="19.5" hidden="1" customHeight="1">
      <c r="A46" s="172" t="s">
        <v>4205</v>
      </c>
      <c r="B46" s="176">
        <v>46132</v>
      </c>
      <c r="C46" s="172" t="s">
        <v>92</v>
      </c>
      <c r="D46" s="172" t="s">
        <v>97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0</v>
      </c>
      <c r="J46" s="176">
        <v>46124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-77</v>
      </c>
    </row>
    <row r="47" spans="1:16" ht="19.5" hidden="1" customHeight="1">
      <c r="A47" s="172" t="s">
        <v>4205</v>
      </c>
      <c r="B47" s="176">
        <v>46132</v>
      </c>
      <c r="C47" s="172" t="s">
        <v>2694</v>
      </c>
      <c r="D47" s="172" t="s">
        <v>95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0</v>
      </c>
      <c r="J47" s="176">
        <v>46124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-8.73</v>
      </c>
    </row>
    <row r="48" spans="1:16" ht="19.5" hidden="1" customHeight="1">
      <c r="A48" s="172" t="s">
        <v>4205</v>
      </c>
      <c r="B48" s="176">
        <v>46132</v>
      </c>
      <c r="C48" s="172" t="s">
        <v>2694</v>
      </c>
      <c r="D48" s="172" t="s">
        <v>98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0</v>
      </c>
      <c r="J48" s="176">
        <v>46124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4206</v>
      </c>
      <c r="B49" s="176">
        <v>46132</v>
      </c>
      <c r="C49" s="172" t="s">
        <v>2694</v>
      </c>
      <c r="D49" s="172" t="s">
        <v>95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46125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-6.26</v>
      </c>
    </row>
    <row r="50" spans="1:16" ht="19.5" hidden="1" customHeight="1">
      <c r="A50" s="172" t="s">
        <v>4206</v>
      </c>
      <c r="B50" s="176">
        <v>46132</v>
      </c>
      <c r="C50" s="172" t="s">
        <v>2694</v>
      </c>
      <c r="D50" s="172" t="s">
        <v>98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46125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4206</v>
      </c>
      <c r="B51" s="176">
        <v>46132</v>
      </c>
      <c r="C51" s="172" t="s">
        <v>92</v>
      </c>
      <c r="D51" s="172" t="s">
        <v>24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46125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-78</v>
      </c>
    </row>
    <row r="52" spans="1:16" ht="19.5" hidden="1" customHeight="1">
      <c r="A52" s="172" t="s">
        <v>4206</v>
      </c>
      <c r="B52" s="176">
        <v>46132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46125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-70</v>
      </c>
    </row>
    <row r="53" spans="1:16" ht="19.5" hidden="1" customHeight="1">
      <c r="A53" s="172" t="s">
        <v>4207</v>
      </c>
      <c r="B53" s="176">
        <v>46132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46124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-77</v>
      </c>
    </row>
    <row r="54" spans="1:16" ht="19.5" hidden="1" customHeight="1">
      <c r="A54" s="172" t="s">
        <v>4207</v>
      </c>
      <c r="B54" s="176">
        <v>46132</v>
      </c>
      <c r="C54" s="172" t="s">
        <v>92</v>
      </c>
      <c r="D54" s="172" t="s">
        <v>97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46124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-77</v>
      </c>
    </row>
    <row r="55" spans="1:16" ht="19.5" hidden="1" customHeight="1">
      <c r="A55" s="172" t="s">
        <v>4207</v>
      </c>
      <c r="B55" s="176">
        <v>46132</v>
      </c>
      <c r="C55" s="172" t="s">
        <v>2694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46124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-8.73</v>
      </c>
    </row>
    <row r="56" spans="1:16" ht="19.5" hidden="1" customHeight="1">
      <c r="A56" s="172" t="s">
        <v>4207</v>
      </c>
      <c r="B56" s="176">
        <v>46132</v>
      </c>
      <c r="C56" s="172" t="s">
        <v>2694</v>
      </c>
      <c r="D56" s="172" t="s">
        <v>98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46124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hidden="1" customHeight="1">
      <c r="A57" s="172" t="s">
        <v>4208</v>
      </c>
      <c r="B57" s="176">
        <v>46132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0</v>
      </c>
      <c r="J57" s="176">
        <v>46122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-7.29</v>
      </c>
    </row>
    <row r="58" spans="1:16" ht="19.5" hidden="1" customHeight="1">
      <c r="A58" s="172" t="s">
        <v>4208</v>
      </c>
      <c r="B58" s="176">
        <v>46132</v>
      </c>
      <c r="C58" s="172" t="s">
        <v>2694</v>
      </c>
      <c r="D58" s="172" t="s">
        <v>98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46122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4208</v>
      </c>
      <c r="B59" s="176">
        <v>46132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46122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-75</v>
      </c>
    </row>
    <row r="60" spans="1:16" ht="19.5" hidden="1" customHeight="1">
      <c r="A60" s="172" t="s">
        <v>4208</v>
      </c>
      <c r="B60" s="176">
        <v>46132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46122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-70</v>
      </c>
    </row>
    <row r="61" spans="1:16" ht="19.5" customHeight="1">
      <c r="A61" s="172" t="s">
        <v>3013</v>
      </c>
      <c r="B61" s="176">
        <v>46132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-696.5</v>
      </c>
    </row>
    <row r="62" spans="1:16" ht="19.5" customHeight="1">
      <c r="A62" s="172" t="s">
        <v>3246</v>
      </c>
      <c r="B62" s="176">
        <v>46132</v>
      </c>
      <c r="C62" s="172" t="s">
        <v>109</v>
      </c>
      <c r="D62" s="172" t="s">
        <v>139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-420.6</v>
      </c>
    </row>
    <row r="63" spans="1:16" ht="19.5" customHeight="1">
      <c r="A63" s="172" t="s">
        <v>3432</v>
      </c>
      <c r="B63" s="176">
        <v>46132</v>
      </c>
      <c r="C63" s="172" t="s">
        <v>109</v>
      </c>
      <c r="D63" s="172" t="s">
        <v>139</v>
      </c>
      <c r="E63" s="172" t="s">
        <v>85</v>
      </c>
      <c r="F63" s="172" t="s">
        <v>85</v>
      </c>
      <c r="G63" s="172" t="s">
        <v>85</v>
      </c>
      <c r="H63" s="177">
        <v>0</v>
      </c>
      <c r="I63" s="178">
        <v>0</v>
      </c>
      <c r="J63" s="176">
        <v>46132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-131.97</v>
      </c>
    </row>
    <row r="64" spans="1:16" ht="19.5" customHeight="1">
      <c r="A64" s="172" t="s">
        <v>3251</v>
      </c>
      <c r="B64" s="176">
        <v>46132</v>
      </c>
      <c r="C64" s="172" t="s">
        <v>109</v>
      </c>
      <c r="D64" s="172" t="s">
        <v>139</v>
      </c>
      <c r="E64" s="172" t="s">
        <v>85</v>
      </c>
      <c r="F64" s="172" t="s">
        <v>85</v>
      </c>
      <c r="G64" s="172" t="s">
        <v>85</v>
      </c>
      <c r="H64" s="177">
        <v>0</v>
      </c>
      <c r="I64" s="178">
        <v>0</v>
      </c>
      <c r="J64" s="176">
        <v>46132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-413.96</v>
      </c>
    </row>
    <row r="65" spans="1:16" ht="19.5" customHeight="1">
      <c r="A65" s="172" t="s">
        <v>3408</v>
      </c>
      <c r="B65" s="176">
        <v>46132</v>
      </c>
      <c r="C65" s="172" t="s">
        <v>109</v>
      </c>
      <c r="D65" s="172" t="s">
        <v>139</v>
      </c>
      <c r="E65" s="172" t="s">
        <v>85</v>
      </c>
      <c r="F65" s="172" t="s">
        <v>85</v>
      </c>
      <c r="G65" s="172" t="s">
        <v>85</v>
      </c>
      <c r="H65" s="177">
        <v>0</v>
      </c>
      <c r="I65" s="178">
        <v>0</v>
      </c>
      <c r="J65" s="176">
        <v>46132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-144.31</v>
      </c>
    </row>
    <row r="66" spans="1:16" ht="19.5" customHeight="1">
      <c r="A66" s="172" t="s">
        <v>3406</v>
      </c>
      <c r="B66" s="176">
        <v>46132</v>
      </c>
      <c r="C66" s="172" t="s">
        <v>109</v>
      </c>
      <c r="D66" s="172" t="s">
        <v>139</v>
      </c>
      <c r="E66" s="172" t="s">
        <v>85</v>
      </c>
      <c r="F66" s="172" t="s">
        <v>85</v>
      </c>
      <c r="G66" s="172" t="s">
        <v>85</v>
      </c>
      <c r="H66" s="177">
        <v>0</v>
      </c>
      <c r="I66" s="178">
        <v>0</v>
      </c>
      <c r="J66" s="176">
        <v>46132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-252.37</v>
      </c>
    </row>
    <row r="67" spans="1:16" ht="19.5" customHeight="1">
      <c r="A67" s="172" t="s">
        <v>3434</v>
      </c>
      <c r="B67" s="176">
        <v>46132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46132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-282.85000000000002</v>
      </c>
    </row>
    <row r="68" spans="1:16" ht="19.5" customHeight="1">
      <c r="A68" s="172" t="s">
        <v>3433</v>
      </c>
      <c r="B68" s="176">
        <v>46132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46132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-464.62</v>
      </c>
    </row>
    <row r="69" spans="1:16" ht="19.5" customHeight="1">
      <c r="A69" s="172" t="s">
        <v>3720</v>
      </c>
      <c r="B69" s="176">
        <v>46132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46132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-78.150000000000006</v>
      </c>
    </row>
    <row r="70" spans="1:16" ht="19.5" customHeight="1">
      <c r="A70" s="172" t="s">
        <v>4209</v>
      </c>
      <c r="B70" s="176">
        <v>46132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46132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-260.95</v>
      </c>
    </row>
    <row r="71" spans="1:16" ht="19.5" hidden="1" customHeight="1">
      <c r="A71" s="172" t="s">
        <v>4210</v>
      </c>
      <c r="B71" s="176">
        <v>46133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46117</v>
      </c>
      <c r="K71" s="172" t="s">
        <v>93</v>
      </c>
      <c r="L71" s="172" t="s">
        <v>94</v>
      </c>
      <c r="M71" s="179">
        <v>0</v>
      </c>
      <c r="N71" s="177"/>
      <c r="O71" s="177">
        <v>37</v>
      </c>
      <c r="P71" s="180">
        <v>-56.94</v>
      </c>
    </row>
    <row r="72" spans="1:16" ht="19.5" hidden="1" customHeight="1">
      <c r="A72" s="172" t="s">
        <v>4210</v>
      </c>
      <c r="B72" s="176">
        <v>46133</v>
      </c>
      <c r="C72" s="172" t="s">
        <v>2694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46117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-5.65</v>
      </c>
    </row>
    <row r="73" spans="1:16" ht="19.5" hidden="1" customHeight="1">
      <c r="A73" s="172" t="s">
        <v>4210</v>
      </c>
      <c r="B73" s="176">
        <v>46133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46117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4210</v>
      </c>
      <c r="B74" s="176">
        <v>46133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46117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4210</v>
      </c>
      <c r="B75" s="176">
        <v>46133</v>
      </c>
      <c r="C75" s="172" t="s">
        <v>2694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46117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4211</v>
      </c>
      <c r="B76" s="176">
        <v>46133</v>
      </c>
      <c r="C76" s="172" t="s">
        <v>2694</v>
      </c>
      <c r="D76" s="172" t="s">
        <v>95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46128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-5.63</v>
      </c>
    </row>
    <row r="77" spans="1:16" ht="19.5" hidden="1" customHeight="1">
      <c r="A77" s="172" t="s">
        <v>4211</v>
      </c>
      <c r="B77" s="176">
        <v>46133</v>
      </c>
      <c r="C77" s="172" t="s">
        <v>2694</v>
      </c>
      <c r="D77" s="172" t="s">
        <v>98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46128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-15</v>
      </c>
    </row>
    <row r="78" spans="1:16" ht="19.5" hidden="1" customHeight="1">
      <c r="A78" s="172" t="s">
        <v>4211</v>
      </c>
      <c r="B78" s="176">
        <v>46133</v>
      </c>
      <c r="C78" s="172" t="s">
        <v>92</v>
      </c>
      <c r="D78" s="172" t="s">
        <v>24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46128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-71</v>
      </c>
    </row>
    <row r="79" spans="1:16" ht="19.5" hidden="1" customHeight="1">
      <c r="A79" s="172" t="s">
        <v>4211</v>
      </c>
      <c r="B79" s="176">
        <v>46133</v>
      </c>
      <c r="C79" s="172" t="s">
        <v>92</v>
      </c>
      <c r="D79" s="172" t="s">
        <v>97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46128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-71</v>
      </c>
    </row>
    <row r="80" spans="1:16" ht="19.5" hidden="1" customHeight="1">
      <c r="A80" s="172" t="s">
        <v>4212</v>
      </c>
      <c r="B80" s="176">
        <v>46133</v>
      </c>
      <c r="C80" s="172" t="s">
        <v>2694</v>
      </c>
      <c r="D80" s="172" t="s">
        <v>95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46127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-5.94</v>
      </c>
    </row>
    <row r="81" spans="1:16" ht="19.5" hidden="1" customHeight="1">
      <c r="A81" s="172" t="s">
        <v>4212</v>
      </c>
      <c r="B81" s="176">
        <v>46133</v>
      </c>
      <c r="C81" s="172" t="s">
        <v>2694</v>
      </c>
      <c r="D81" s="172" t="s">
        <v>98</v>
      </c>
      <c r="E81" s="172" t="s">
        <v>58</v>
      </c>
      <c r="F81" s="172" t="s">
        <v>1300</v>
      </c>
      <c r="G81" s="172" t="s">
        <v>84</v>
      </c>
      <c r="H81" s="177">
        <v>1</v>
      </c>
      <c r="I81" s="178">
        <v>0</v>
      </c>
      <c r="J81" s="176">
        <v>46127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4212</v>
      </c>
      <c r="B82" s="176">
        <v>46133</v>
      </c>
      <c r="C82" s="172" t="s">
        <v>92</v>
      </c>
      <c r="D82" s="172" t="s">
        <v>24</v>
      </c>
      <c r="E82" s="172" t="s">
        <v>58</v>
      </c>
      <c r="F82" s="172" t="s">
        <v>1300</v>
      </c>
      <c r="G82" s="172" t="s">
        <v>84</v>
      </c>
      <c r="H82" s="177">
        <v>1</v>
      </c>
      <c r="I82" s="178">
        <v>0</v>
      </c>
      <c r="J82" s="176">
        <v>46127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-75</v>
      </c>
    </row>
    <row r="83" spans="1:16" ht="19.5" hidden="1" customHeight="1">
      <c r="A83" s="172" t="s">
        <v>4212</v>
      </c>
      <c r="B83" s="176">
        <v>46133</v>
      </c>
      <c r="C83" s="172" t="s">
        <v>92</v>
      </c>
      <c r="D83" s="172" t="s">
        <v>97</v>
      </c>
      <c r="E83" s="172" t="s">
        <v>58</v>
      </c>
      <c r="F83" s="172" t="s">
        <v>1300</v>
      </c>
      <c r="G83" s="172" t="s">
        <v>84</v>
      </c>
      <c r="H83" s="177">
        <v>1</v>
      </c>
      <c r="I83" s="178">
        <v>0</v>
      </c>
      <c r="J83" s="176">
        <v>46127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-72</v>
      </c>
    </row>
    <row r="84" spans="1:16" ht="19.5" hidden="1" customHeight="1">
      <c r="A84" s="172" t="s">
        <v>4213</v>
      </c>
      <c r="B84" s="176">
        <v>46133</v>
      </c>
      <c r="C84" s="172" t="s">
        <v>2694</v>
      </c>
      <c r="D84" s="172" t="s">
        <v>95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46120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-6.93</v>
      </c>
    </row>
    <row r="85" spans="1:16" ht="19.5" hidden="1" customHeight="1">
      <c r="A85" s="172" t="s">
        <v>4213</v>
      </c>
      <c r="B85" s="176">
        <v>46133</v>
      </c>
      <c r="C85" s="172" t="s">
        <v>2694</v>
      </c>
      <c r="D85" s="172" t="s">
        <v>98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0</v>
      </c>
      <c r="J85" s="176">
        <v>46120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-15</v>
      </c>
    </row>
    <row r="86" spans="1:16" ht="19.5" hidden="1" customHeight="1">
      <c r="A86" s="172" t="s">
        <v>4214</v>
      </c>
      <c r="B86" s="176">
        <v>46133</v>
      </c>
      <c r="C86" s="172" t="s">
        <v>2694</v>
      </c>
      <c r="D86" s="172" t="s">
        <v>82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46133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-20.399999999999999</v>
      </c>
    </row>
    <row r="87" spans="1:16" ht="19.5" hidden="1" customHeight="1">
      <c r="A87" s="172" t="s">
        <v>4213</v>
      </c>
      <c r="B87" s="176">
        <v>46133</v>
      </c>
      <c r="C87" s="172" t="s">
        <v>92</v>
      </c>
      <c r="D87" s="172" t="s">
        <v>24</v>
      </c>
      <c r="E87" s="172" t="s">
        <v>42</v>
      </c>
      <c r="F87" s="172" t="s">
        <v>89</v>
      </c>
      <c r="G87" s="172" t="s">
        <v>84</v>
      </c>
      <c r="H87" s="177">
        <v>1</v>
      </c>
      <c r="I87" s="178">
        <v>0</v>
      </c>
      <c r="J87" s="176">
        <v>46120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-77</v>
      </c>
    </row>
    <row r="88" spans="1:16" ht="19.5" hidden="1" customHeight="1">
      <c r="A88" s="172" t="s">
        <v>4213</v>
      </c>
      <c r="B88" s="176">
        <v>46133</v>
      </c>
      <c r="C88" s="172" t="s">
        <v>92</v>
      </c>
      <c r="D88" s="172" t="s">
        <v>97</v>
      </c>
      <c r="E88" s="172" t="s">
        <v>42</v>
      </c>
      <c r="F88" s="172" t="s">
        <v>89</v>
      </c>
      <c r="G88" s="172" t="s">
        <v>84</v>
      </c>
      <c r="H88" s="177">
        <v>1</v>
      </c>
      <c r="I88" s="178">
        <v>0</v>
      </c>
      <c r="J88" s="176">
        <v>46120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-77</v>
      </c>
    </row>
    <row r="89" spans="1:16" ht="19.5" hidden="1" customHeight="1">
      <c r="A89" s="172" t="s">
        <v>4215</v>
      </c>
      <c r="B89" s="176">
        <v>46133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2870</v>
      </c>
      <c r="J89" s="176">
        <v>46129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-77</v>
      </c>
    </row>
    <row r="90" spans="1:16" ht="19.5" hidden="1" customHeight="1">
      <c r="A90" s="172" t="s">
        <v>4215</v>
      </c>
      <c r="B90" s="176">
        <v>46133</v>
      </c>
      <c r="C90" s="172" t="s">
        <v>100</v>
      </c>
      <c r="D90" s="172" t="s">
        <v>101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2870</v>
      </c>
      <c r="J90" s="176">
        <v>46129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1108.57</v>
      </c>
    </row>
    <row r="91" spans="1:16" ht="19.5" hidden="1" customHeight="1">
      <c r="A91" s="172" t="s">
        <v>4215</v>
      </c>
      <c r="B91" s="176">
        <v>46133</v>
      </c>
      <c r="C91" s="172" t="s">
        <v>100</v>
      </c>
      <c r="D91" s="172" t="s">
        <v>102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2870</v>
      </c>
      <c r="J91" s="176">
        <v>46129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11.09</v>
      </c>
    </row>
    <row r="92" spans="1:16" ht="19.5" hidden="1" customHeight="1">
      <c r="A92" s="172" t="s">
        <v>4215</v>
      </c>
      <c r="B92" s="176">
        <v>46133</v>
      </c>
      <c r="C92" s="172" t="s">
        <v>100</v>
      </c>
      <c r="D92" s="172" t="s">
        <v>103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2870</v>
      </c>
      <c r="J92" s="176">
        <v>46129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1750.34</v>
      </c>
    </row>
    <row r="93" spans="1:16" ht="19.5" hidden="1" customHeight="1">
      <c r="A93" s="172" t="s">
        <v>4215</v>
      </c>
      <c r="B93" s="176">
        <v>46133</v>
      </c>
      <c r="C93" s="172" t="s">
        <v>104</v>
      </c>
      <c r="D93" s="172" t="s">
        <v>105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2870</v>
      </c>
      <c r="J93" s="176">
        <v>46129</v>
      </c>
      <c r="K93" s="172" t="s">
        <v>93</v>
      </c>
      <c r="L93" s="172" t="s">
        <v>94</v>
      </c>
      <c r="M93" s="179">
        <v>0.48</v>
      </c>
      <c r="N93" s="177"/>
      <c r="O93" s="177"/>
      <c r="P93" s="180">
        <v>-1377.6</v>
      </c>
    </row>
    <row r="94" spans="1:16" ht="19.5" hidden="1" customHeight="1">
      <c r="A94" s="172" t="s">
        <v>4215</v>
      </c>
      <c r="B94" s="176">
        <v>46133</v>
      </c>
      <c r="C94" s="172" t="s">
        <v>2694</v>
      </c>
      <c r="D94" s="172" t="s">
        <v>95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2870</v>
      </c>
      <c r="J94" s="176">
        <v>46129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-5.42</v>
      </c>
    </row>
    <row r="95" spans="1:16" ht="19.5" hidden="1" customHeight="1">
      <c r="A95" s="172" t="s">
        <v>4216</v>
      </c>
      <c r="B95" s="176">
        <v>46133</v>
      </c>
      <c r="C95" s="172" t="s">
        <v>92</v>
      </c>
      <c r="D95" s="172" t="s">
        <v>24</v>
      </c>
      <c r="E95" s="172" t="s">
        <v>57</v>
      </c>
      <c r="F95" s="172" t="s">
        <v>1263</v>
      </c>
      <c r="G95" s="172" t="s">
        <v>84</v>
      </c>
      <c r="H95" s="177">
        <v>1</v>
      </c>
      <c r="I95" s="178">
        <v>2820</v>
      </c>
      <c r="J95" s="176">
        <v>46128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-75</v>
      </c>
    </row>
    <row r="96" spans="1:16" ht="19.5" hidden="1" customHeight="1">
      <c r="A96" s="172" t="s">
        <v>4216</v>
      </c>
      <c r="B96" s="176">
        <v>46133</v>
      </c>
      <c r="C96" s="172" t="s">
        <v>100</v>
      </c>
      <c r="D96" s="172" t="s">
        <v>101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46128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1078.0999999999999</v>
      </c>
    </row>
    <row r="97" spans="1:16" ht="19.5" hidden="1" customHeight="1">
      <c r="A97" s="172" t="s">
        <v>4216</v>
      </c>
      <c r="B97" s="176">
        <v>46133</v>
      </c>
      <c r="C97" s="172" t="s">
        <v>100</v>
      </c>
      <c r="D97" s="172" t="s">
        <v>102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46128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10.78</v>
      </c>
    </row>
    <row r="98" spans="1:16" ht="19.5" hidden="1" customHeight="1">
      <c r="A98" s="172" t="s">
        <v>4216</v>
      </c>
      <c r="B98" s="176">
        <v>46133</v>
      </c>
      <c r="C98" s="172" t="s">
        <v>100</v>
      </c>
      <c r="D98" s="172" t="s">
        <v>103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1731.12</v>
      </c>
    </row>
    <row r="99" spans="1:16" ht="19.5" hidden="1" customHeight="1">
      <c r="A99" s="172" t="s">
        <v>4216</v>
      </c>
      <c r="B99" s="176">
        <v>46133</v>
      </c>
      <c r="C99" s="172" t="s">
        <v>104</v>
      </c>
      <c r="D99" s="172" t="s">
        <v>105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46128</v>
      </c>
      <c r="K99" s="172" t="s">
        <v>93</v>
      </c>
      <c r="L99" s="172" t="s">
        <v>94</v>
      </c>
      <c r="M99" s="179">
        <v>0.48</v>
      </c>
      <c r="N99" s="177"/>
      <c r="O99" s="177"/>
      <c r="P99" s="180">
        <v>-1353.6</v>
      </c>
    </row>
    <row r="100" spans="1:16" ht="19.5" hidden="1" customHeight="1">
      <c r="A100" s="172" t="s">
        <v>4216</v>
      </c>
      <c r="B100" s="176">
        <v>46133</v>
      </c>
      <c r="C100" s="172" t="s">
        <v>2694</v>
      </c>
      <c r="D100" s="172" t="s">
        <v>95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46128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-7.85</v>
      </c>
    </row>
    <row r="101" spans="1:16" ht="19.5" hidden="1" customHeight="1">
      <c r="A101" s="172" t="s">
        <v>4217</v>
      </c>
      <c r="B101" s="176">
        <v>46133</v>
      </c>
      <c r="C101" s="172" t="s">
        <v>92</v>
      </c>
      <c r="D101" s="172" t="s">
        <v>24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46128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-75</v>
      </c>
    </row>
    <row r="102" spans="1:16" ht="19.5" hidden="1" customHeight="1">
      <c r="A102" s="172" t="s">
        <v>4217</v>
      </c>
      <c r="B102" s="176">
        <v>46133</v>
      </c>
      <c r="C102" s="172" t="s">
        <v>100</v>
      </c>
      <c r="D102" s="172" t="s">
        <v>101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2820</v>
      </c>
      <c r="J102" s="176">
        <v>46128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1078.0999999999999</v>
      </c>
    </row>
    <row r="103" spans="1:16" ht="19.5" hidden="1" customHeight="1">
      <c r="A103" s="172" t="s">
        <v>4217</v>
      </c>
      <c r="B103" s="176">
        <v>46133</v>
      </c>
      <c r="C103" s="172" t="s">
        <v>100</v>
      </c>
      <c r="D103" s="172" t="s">
        <v>102</v>
      </c>
      <c r="E103" s="172" t="s">
        <v>57</v>
      </c>
      <c r="F103" s="172" t="s">
        <v>1263</v>
      </c>
      <c r="G103" s="172" t="s">
        <v>84</v>
      </c>
      <c r="H103" s="177">
        <v>1</v>
      </c>
      <c r="I103" s="178">
        <v>2820</v>
      </c>
      <c r="J103" s="176">
        <v>46128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10.78</v>
      </c>
    </row>
    <row r="104" spans="1:16" ht="19.5" hidden="1" customHeight="1">
      <c r="A104" s="172" t="s">
        <v>4217</v>
      </c>
      <c r="B104" s="176">
        <v>46133</v>
      </c>
      <c r="C104" s="172" t="s">
        <v>100</v>
      </c>
      <c r="D104" s="172" t="s">
        <v>103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2820</v>
      </c>
      <c r="J104" s="176">
        <v>46128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1731.12</v>
      </c>
    </row>
    <row r="105" spans="1:16" ht="19.5" hidden="1" customHeight="1">
      <c r="A105" s="172" t="s">
        <v>4217</v>
      </c>
      <c r="B105" s="176">
        <v>46133</v>
      </c>
      <c r="C105" s="172" t="s">
        <v>104</v>
      </c>
      <c r="D105" s="172" t="s">
        <v>105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2820</v>
      </c>
      <c r="J105" s="176">
        <v>46128</v>
      </c>
      <c r="K105" s="172" t="s">
        <v>93</v>
      </c>
      <c r="L105" s="172" t="s">
        <v>94</v>
      </c>
      <c r="M105" s="179">
        <v>0.48</v>
      </c>
      <c r="N105" s="177"/>
      <c r="O105" s="177"/>
      <c r="P105" s="180">
        <v>-1353.6</v>
      </c>
    </row>
    <row r="106" spans="1:16" ht="19.5" hidden="1" customHeight="1">
      <c r="A106" s="172" t="s">
        <v>4217</v>
      </c>
      <c r="B106" s="176">
        <v>46133</v>
      </c>
      <c r="C106" s="172" t="s">
        <v>2694</v>
      </c>
      <c r="D106" s="172" t="s">
        <v>95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2820</v>
      </c>
      <c r="J106" s="176">
        <v>46128</v>
      </c>
      <c r="K106" s="172" t="s">
        <v>93</v>
      </c>
      <c r="L106" s="172" t="s">
        <v>94</v>
      </c>
      <c r="M106" s="179">
        <v>0.48</v>
      </c>
      <c r="N106" s="177"/>
      <c r="O106" s="177"/>
      <c r="P106" s="180">
        <v>-7.85</v>
      </c>
    </row>
    <row r="107" spans="1:16" ht="19.5" hidden="1" customHeight="1">
      <c r="A107" s="172" t="s">
        <v>4218</v>
      </c>
      <c r="B107" s="176">
        <v>46133</v>
      </c>
      <c r="C107" s="172" t="s">
        <v>2694</v>
      </c>
      <c r="D107" s="172" t="s">
        <v>95</v>
      </c>
      <c r="E107" s="172" t="s">
        <v>60</v>
      </c>
      <c r="F107" s="172" t="s">
        <v>1426</v>
      </c>
      <c r="G107" s="172" t="s">
        <v>84</v>
      </c>
      <c r="H107" s="177">
        <v>1</v>
      </c>
      <c r="I107" s="178">
        <v>0</v>
      </c>
      <c r="J107" s="176">
        <v>46125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-6.27</v>
      </c>
    </row>
    <row r="108" spans="1:16" ht="19.5" hidden="1" customHeight="1">
      <c r="A108" s="172" t="s">
        <v>4218</v>
      </c>
      <c r="B108" s="176">
        <v>46133</v>
      </c>
      <c r="C108" s="172" t="s">
        <v>2694</v>
      </c>
      <c r="D108" s="172" t="s">
        <v>98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0</v>
      </c>
      <c r="J108" s="176">
        <v>46125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-15</v>
      </c>
    </row>
    <row r="109" spans="1:16" ht="19.5" hidden="1" customHeight="1">
      <c r="A109" s="172" t="s">
        <v>4218</v>
      </c>
      <c r="B109" s="176">
        <v>46133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46125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-75</v>
      </c>
    </row>
    <row r="110" spans="1:16" ht="19.5" hidden="1" customHeight="1">
      <c r="A110" s="172" t="s">
        <v>4218</v>
      </c>
      <c r="B110" s="176">
        <v>46133</v>
      </c>
      <c r="C110" s="172" t="s">
        <v>92</v>
      </c>
      <c r="D110" s="172" t="s">
        <v>97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46125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-86</v>
      </c>
    </row>
    <row r="111" spans="1:16" ht="19.5" hidden="1" customHeight="1">
      <c r="A111" s="172" t="s">
        <v>4219</v>
      </c>
      <c r="B111" s="176">
        <v>46133</v>
      </c>
      <c r="C111" s="172" t="s">
        <v>92</v>
      </c>
      <c r="D111" s="172" t="s">
        <v>24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2820</v>
      </c>
      <c r="J111" s="176">
        <v>46127</v>
      </c>
      <c r="K111" s="172" t="s">
        <v>93</v>
      </c>
      <c r="L111" s="172" t="s">
        <v>94</v>
      </c>
      <c r="M111" s="179">
        <v>0.48</v>
      </c>
      <c r="N111" s="177"/>
      <c r="O111" s="177"/>
      <c r="P111" s="180">
        <v>-77</v>
      </c>
    </row>
    <row r="112" spans="1:16" ht="19.5" hidden="1" customHeight="1">
      <c r="A112" s="172" t="s">
        <v>4219</v>
      </c>
      <c r="B112" s="176">
        <v>46133</v>
      </c>
      <c r="C112" s="172" t="s">
        <v>100</v>
      </c>
      <c r="D112" s="172" t="s">
        <v>101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2820</v>
      </c>
      <c r="J112" s="176">
        <v>46127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1007.62</v>
      </c>
    </row>
    <row r="113" spans="1:16" ht="19.5" hidden="1" customHeight="1">
      <c r="A113" s="172" t="s">
        <v>4219</v>
      </c>
      <c r="B113" s="176">
        <v>46133</v>
      </c>
      <c r="C113" s="172" t="s">
        <v>100</v>
      </c>
      <c r="D113" s="172" t="s">
        <v>102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2820</v>
      </c>
      <c r="J113" s="176">
        <v>46127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10.08</v>
      </c>
    </row>
    <row r="114" spans="1:16" ht="19.5" hidden="1" customHeight="1">
      <c r="A114" s="172" t="s">
        <v>4219</v>
      </c>
      <c r="B114" s="176">
        <v>46133</v>
      </c>
      <c r="C114" s="172" t="s">
        <v>100</v>
      </c>
      <c r="D114" s="172" t="s">
        <v>103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2820</v>
      </c>
      <c r="J114" s="176">
        <v>46127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1802.3</v>
      </c>
    </row>
    <row r="115" spans="1:16" ht="19.5" hidden="1" customHeight="1">
      <c r="A115" s="172" t="s">
        <v>4219</v>
      </c>
      <c r="B115" s="176">
        <v>46133</v>
      </c>
      <c r="C115" s="172" t="s">
        <v>104</v>
      </c>
      <c r="D115" s="172" t="s">
        <v>105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2820</v>
      </c>
      <c r="J115" s="176">
        <v>46127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-1353.6</v>
      </c>
    </row>
    <row r="116" spans="1:16" ht="19.5" hidden="1" customHeight="1">
      <c r="A116" s="172" t="s">
        <v>4219</v>
      </c>
      <c r="B116" s="176">
        <v>46133</v>
      </c>
      <c r="C116" s="172" t="s">
        <v>2694</v>
      </c>
      <c r="D116" s="172" t="s">
        <v>95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2820</v>
      </c>
      <c r="J116" s="176">
        <v>46127</v>
      </c>
      <c r="K116" s="172" t="s">
        <v>93</v>
      </c>
      <c r="L116" s="172" t="s">
        <v>94</v>
      </c>
      <c r="M116" s="179">
        <v>0.48</v>
      </c>
      <c r="N116" s="177"/>
      <c r="O116" s="177"/>
      <c r="P116" s="180">
        <v>-7.69</v>
      </c>
    </row>
    <row r="117" spans="1:16" ht="19.5" hidden="1" customHeight="1">
      <c r="A117" s="172" t="s">
        <v>4220</v>
      </c>
      <c r="B117" s="176">
        <v>46133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0</v>
      </c>
      <c r="J117" s="176">
        <v>46125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-81</v>
      </c>
    </row>
    <row r="118" spans="1:16" ht="19.5" hidden="1" customHeight="1">
      <c r="A118" s="172" t="s">
        <v>4220</v>
      </c>
      <c r="B118" s="176">
        <v>46133</v>
      </c>
      <c r="C118" s="172" t="s">
        <v>92</v>
      </c>
      <c r="D118" s="172" t="s">
        <v>97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0</v>
      </c>
      <c r="J118" s="176">
        <v>46125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-82</v>
      </c>
    </row>
    <row r="119" spans="1:16" ht="19.5" hidden="1" customHeight="1">
      <c r="A119" s="172" t="s">
        <v>4220</v>
      </c>
      <c r="B119" s="176">
        <v>46133</v>
      </c>
      <c r="C119" s="172" t="s">
        <v>2694</v>
      </c>
      <c r="D119" s="172" t="s">
        <v>95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46125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-5.59</v>
      </c>
    </row>
    <row r="120" spans="1:16" ht="19.5" hidden="1" customHeight="1">
      <c r="A120" s="172" t="s">
        <v>4220</v>
      </c>
      <c r="B120" s="176">
        <v>46133</v>
      </c>
      <c r="C120" s="172" t="s">
        <v>2694</v>
      </c>
      <c r="D120" s="172" t="s">
        <v>98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0</v>
      </c>
      <c r="J120" s="176">
        <v>46125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-15</v>
      </c>
    </row>
    <row r="121" spans="1:16" ht="19.5" hidden="1" customHeight="1">
      <c r="A121" s="172" t="s">
        <v>4221</v>
      </c>
      <c r="B121" s="176">
        <v>46133</v>
      </c>
      <c r="C121" s="172" t="s">
        <v>92</v>
      </c>
      <c r="D121" s="172" t="s">
        <v>24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2870</v>
      </c>
      <c r="J121" s="176">
        <v>46129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-78</v>
      </c>
    </row>
    <row r="122" spans="1:16" ht="19.5" hidden="1" customHeight="1">
      <c r="A122" s="172" t="s">
        <v>4221</v>
      </c>
      <c r="B122" s="176">
        <v>46133</v>
      </c>
      <c r="C122" s="172" t="s">
        <v>100</v>
      </c>
      <c r="D122" s="172" t="s">
        <v>101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2870</v>
      </c>
      <c r="J122" s="176">
        <v>46129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1095.49</v>
      </c>
    </row>
    <row r="123" spans="1:16" ht="19.5" hidden="1" customHeight="1">
      <c r="A123" s="172" t="s">
        <v>4221</v>
      </c>
      <c r="B123" s="176">
        <v>46133</v>
      </c>
      <c r="C123" s="172" t="s">
        <v>100</v>
      </c>
      <c r="D123" s="172" t="s">
        <v>102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46129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10.95</v>
      </c>
    </row>
    <row r="124" spans="1:16" ht="19.5" hidden="1" customHeight="1">
      <c r="A124" s="172" t="s">
        <v>4221</v>
      </c>
      <c r="B124" s="176">
        <v>46133</v>
      </c>
      <c r="C124" s="172" t="s">
        <v>100</v>
      </c>
      <c r="D124" s="172" t="s">
        <v>103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46129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1763.56</v>
      </c>
    </row>
    <row r="125" spans="1:16" ht="19.5" hidden="1" customHeight="1">
      <c r="A125" s="172" t="s">
        <v>4221</v>
      </c>
      <c r="B125" s="176">
        <v>46133</v>
      </c>
      <c r="C125" s="172" t="s">
        <v>104</v>
      </c>
      <c r="D125" s="172" t="s">
        <v>105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46129</v>
      </c>
      <c r="K125" s="172" t="s">
        <v>93</v>
      </c>
      <c r="L125" s="172" t="s">
        <v>94</v>
      </c>
      <c r="M125" s="179">
        <v>0.48</v>
      </c>
      <c r="N125" s="177"/>
      <c r="O125" s="177"/>
      <c r="P125" s="180">
        <v>-1377.6</v>
      </c>
    </row>
    <row r="126" spans="1:16" ht="19.5" hidden="1" customHeight="1">
      <c r="A126" s="172" t="s">
        <v>4221</v>
      </c>
      <c r="B126" s="176">
        <v>46133</v>
      </c>
      <c r="C126" s="172" t="s">
        <v>2694</v>
      </c>
      <c r="D126" s="172" t="s">
        <v>95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46129</v>
      </c>
      <c r="K126" s="172" t="s">
        <v>93</v>
      </c>
      <c r="L126" s="172" t="s">
        <v>94</v>
      </c>
      <c r="M126" s="179">
        <v>0.48</v>
      </c>
      <c r="N126" s="177"/>
      <c r="O126" s="177"/>
      <c r="P126" s="180">
        <v>-18.309999999999999</v>
      </c>
    </row>
    <row r="127" spans="1:16" ht="19.5" hidden="1" customHeight="1">
      <c r="A127" s="172" t="s">
        <v>4221</v>
      </c>
      <c r="B127" s="176">
        <v>46133</v>
      </c>
      <c r="C127" s="172" t="s">
        <v>2694</v>
      </c>
      <c r="D127" s="172" t="s">
        <v>82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0</v>
      </c>
      <c r="J127" s="176">
        <v>46129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-20.81</v>
      </c>
    </row>
    <row r="128" spans="1:16" ht="19.5" hidden="1" customHeight="1">
      <c r="A128" s="172" t="s">
        <v>4222</v>
      </c>
      <c r="B128" s="176">
        <v>46133</v>
      </c>
      <c r="C128" s="172" t="s">
        <v>2694</v>
      </c>
      <c r="D128" s="172" t="s">
        <v>82</v>
      </c>
      <c r="E128" s="172" t="s">
        <v>57</v>
      </c>
      <c r="F128" s="172" t="s">
        <v>1263</v>
      </c>
      <c r="G128" s="172" t="s">
        <v>84</v>
      </c>
      <c r="H128" s="177">
        <v>1</v>
      </c>
      <c r="I128" s="178">
        <v>0</v>
      </c>
      <c r="J128" s="176">
        <v>46133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-19.920000000000002</v>
      </c>
    </row>
    <row r="129" spans="1:16" ht="19.5" hidden="1" customHeight="1">
      <c r="A129" s="172" t="s">
        <v>4223</v>
      </c>
      <c r="B129" s="176">
        <v>46133</v>
      </c>
      <c r="C129" s="172" t="s">
        <v>92</v>
      </c>
      <c r="D129" s="172" t="s">
        <v>24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2870</v>
      </c>
      <c r="J129" s="176">
        <v>46132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-77</v>
      </c>
    </row>
    <row r="130" spans="1:16" ht="19.5" hidden="1" customHeight="1">
      <c r="A130" s="172" t="s">
        <v>4223</v>
      </c>
      <c r="B130" s="176">
        <v>46133</v>
      </c>
      <c r="C130" s="172" t="s">
        <v>100</v>
      </c>
      <c r="D130" s="172" t="s">
        <v>101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2870</v>
      </c>
      <c r="J130" s="176">
        <v>46132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1090.9100000000001</v>
      </c>
    </row>
    <row r="131" spans="1:16" ht="19.5" hidden="1" customHeight="1">
      <c r="A131" s="172" t="s">
        <v>4223</v>
      </c>
      <c r="B131" s="176">
        <v>46133</v>
      </c>
      <c r="C131" s="172" t="s">
        <v>100</v>
      </c>
      <c r="D131" s="172" t="s">
        <v>102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2870</v>
      </c>
      <c r="J131" s="176">
        <v>46132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10.91</v>
      </c>
    </row>
    <row r="132" spans="1:16" ht="19.5" hidden="1" customHeight="1">
      <c r="A132" s="172" t="s">
        <v>4223</v>
      </c>
      <c r="B132" s="176">
        <v>46133</v>
      </c>
      <c r="C132" s="172" t="s">
        <v>100</v>
      </c>
      <c r="D132" s="172" t="s">
        <v>103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1768.18</v>
      </c>
    </row>
    <row r="133" spans="1:16" ht="19.5" hidden="1" customHeight="1">
      <c r="A133" s="172" t="s">
        <v>4223</v>
      </c>
      <c r="B133" s="176">
        <v>46133</v>
      </c>
      <c r="C133" s="172" t="s">
        <v>104</v>
      </c>
      <c r="D133" s="172" t="s">
        <v>105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46132</v>
      </c>
      <c r="K133" s="172" t="s">
        <v>93</v>
      </c>
      <c r="L133" s="172" t="s">
        <v>94</v>
      </c>
      <c r="M133" s="179">
        <v>0.48</v>
      </c>
      <c r="N133" s="177"/>
      <c r="O133" s="177"/>
      <c r="P133" s="180">
        <v>-1377.6</v>
      </c>
    </row>
    <row r="134" spans="1:16" ht="19.5" hidden="1" customHeight="1">
      <c r="A134" s="172" t="s">
        <v>4223</v>
      </c>
      <c r="B134" s="176">
        <v>46133</v>
      </c>
      <c r="C134" s="172" t="s">
        <v>2694</v>
      </c>
      <c r="D134" s="172" t="s">
        <v>95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46132</v>
      </c>
      <c r="K134" s="172" t="s">
        <v>93</v>
      </c>
      <c r="L134" s="172" t="s">
        <v>94</v>
      </c>
      <c r="M134" s="179">
        <v>0.48</v>
      </c>
      <c r="N134" s="177"/>
      <c r="O134" s="177"/>
      <c r="P134" s="180">
        <v>-6.27</v>
      </c>
    </row>
    <row r="135" spans="1:16" ht="19.5" hidden="1" customHeight="1">
      <c r="A135" s="172" t="s">
        <v>4224</v>
      </c>
      <c r="B135" s="176">
        <v>46133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2650</v>
      </c>
      <c r="J135" s="176">
        <v>46131</v>
      </c>
      <c r="K135" s="172" t="s">
        <v>93</v>
      </c>
      <c r="L135" s="172" t="s">
        <v>94</v>
      </c>
      <c r="M135" s="179">
        <v>0.48</v>
      </c>
      <c r="N135" s="177"/>
      <c r="O135" s="177"/>
      <c r="P135" s="180">
        <v>-75</v>
      </c>
    </row>
    <row r="136" spans="1:16" ht="19.5" hidden="1" customHeight="1">
      <c r="A136" s="172" t="s">
        <v>4224</v>
      </c>
      <c r="B136" s="176">
        <v>46133</v>
      </c>
      <c r="C136" s="172" t="s">
        <v>100</v>
      </c>
      <c r="D136" s="172" t="s">
        <v>101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2650</v>
      </c>
      <c r="J136" s="176">
        <v>46131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1013.78</v>
      </c>
    </row>
    <row r="137" spans="1:16" ht="19.5" hidden="1" customHeight="1">
      <c r="A137" s="172" t="s">
        <v>4224</v>
      </c>
      <c r="B137" s="176">
        <v>46133</v>
      </c>
      <c r="C137" s="172" t="s">
        <v>100</v>
      </c>
      <c r="D137" s="172" t="s">
        <v>102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2650</v>
      </c>
      <c r="J137" s="176">
        <v>46131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10.14</v>
      </c>
    </row>
    <row r="138" spans="1:16" ht="19.5" hidden="1" customHeight="1">
      <c r="A138" s="172" t="s">
        <v>4224</v>
      </c>
      <c r="B138" s="176">
        <v>46133</v>
      </c>
      <c r="C138" s="172" t="s">
        <v>100</v>
      </c>
      <c r="D138" s="172" t="s">
        <v>103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2650</v>
      </c>
      <c r="J138" s="176">
        <v>46131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1626.08</v>
      </c>
    </row>
    <row r="139" spans="1:16" ht="19.5" hidden="1" customHeight="1">
      <c r="A139" s="172" t="s">
        <v>4224</v>
      </c>
      <c r="B139" s="176">
        <v>46133</v>
      </c>
      <c r="C139" s="172" t="s">
        <v>104</v>
      </c>
      <c r="D139" s="172" t="s">
        <v>105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2650</v>
      </c>
      <c r="J139" s="176">
        <v>46131</v>
      </c>
      <c r="K139" s="172" t="s">
        <v>93</v>
      </c>
      <c r="L139" s="172" t="s">
        <v>94</v>
      </c>
      <c r="M139" s="179">
        <v>0.48</v>
      </c>
      <c r="N139" s="177"/>
      <c r="O139" s="177"/>
      <c r="P139" s="180">
        <v>-1272</v>
      </c>
    </row>
    <row r="140" spans="1:16" ht="19.5" hidden="1" customHeight="1">
      <c r="A140" s="172" t="s">
        <v>4224</v>
      </c>
      <c r="B140" s="176">
        <v>46133</v>
      </c>
      <c r="C140" s="172" t="s">
        <v>2694</v>
      </c>
      <c r="D140" s="172" t="s">
        <v>95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2650</v>
      </c>
      <c r="J140" s="176">
        <v>46131</v>
      </c>
      <c r="K140" s="172" t="s">
        <v>93</v>
      </c>
      <c r="L140" s="172" t="s">
        <v>94</v>
      </c>
      <c r="M140" s="179">
        <v>0.48</v>
      </c>
      <c r="N140" s="177"/>
      <c r="O140" s="177"/>
      <c r="P140" s="180">
        <v>-5.56</v>
      </c>
    </row>
    <row r="141" spans="1:16" ht="19.5" hidden="1" customHeight="1">
      <c r="A141" s="172" t="s">
        <v>4224</v>
      </c>
      <c r="B141" s="176">
        <v>46133</v>
      </c>
      <c r="C141" s="172" t="s">
        <v>2694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46131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-19.260000000000002</v>
      </c>
    </row>
    <row r="142" spans="1:16" ht="19.5" hidden="1" customHeight="1">
      <c r="A142" s="172" t="s">
        <v>4140</v>
      </c>
      <c r="B142" s="176">
        <v>46133</v>
      </c>
      <c r="C142" s="172" t="s">
        <v>2694</v>
      </c>
      <c r="D142" s="172" t="s">
        <v>82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0</v>
      </c>
      <c r="J142" s="176">
        <v>46129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8.68</v>
      </c>
    </row>
    <row r="143" spans="1:16" ht="19.5" hidden="1" customHeight="1">
      <c r="A143" s="172" t="s">
        <v>4225</v>
      </c>
      <c r="B143" s="176">
        <v>46133</v>
      </c>
      <c r="C143" s="172" t="s">
        <v>92</v>
      </c>
      <c r="D143" s="172" t="s">
        <v>24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2870</v>
      </c>
      <c r="J143" s="176">
        <v>46128</v>
      </c>
      <c r="K143" s="172" t="s">
        <v>93</v>
      </c>
      <c r="L143" s="172" t="s">
        <v>94</v>
      </c>
      <c r="M143" s="179">
        <v>0.48</v>
      </c>
      <c r="N143" s="177"/>
      <c r="O143" s="177"/>
      <c r="P143" s="180">
        <v>-77</v>
      </c>
    </row>
    <row r="144" spans="1:16" ht="19.5" hidden="1" customHeight="1">
      <c r="A144" s="172" t="s">
        <v>4225</v>
      </c>
      <c r="B144" s="176">
        <v>46133</v>
      </c>
      <c r="C144" s="172" t="s">
        <v>100</v>
      </c>
      <c r="D144" s="172" t="s">
        <v>101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2870</v>
      </c>
      <c r="J144" s="176">
        <v>46128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1264.51</v>
      </c>
    </row>
    <row r="145" spans="1:16" ht="19.5" hidden="1" customHeight="1">
      <c r="A145" s="172" t="s">
        <v>4225</v>
      </c>
      <c r="B145" s="176">
        <v>46133</v>
      </c>
      <c r="C145" s="172" t="s">
        <v>100</v>
      </c>
      <c r="D145" s="172" t="s">
        <v>102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2870</v>
      </c>
      <c r="J145" s="176">
        <v>46128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4225</v>
      </c>
      <c r="B146" s="176">
        <v>46133</v>
      </c>
      <c r="C146" s="172" t="s">
        <v>100</v>
      </c>
      <c r="D146" s="172" t="s">
        <v>103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2870</v>
      </c>
      <c r="J146" s="176">
        <v>46128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1605.49</v>
      </c>
    </row>
    <row r="147" spans="1:16" ht="19.5" hidden="1" customHeight="1">
      <c r="A147" s="172" t="s">
        <v>4225</v>
      </c>
      <c r="B147" s="176">
        <v>46133</v>
      </c>
      <c r="C147" s="172" t="s">
        <v>104</v>
      </c>
      <c r="D147" s="172" t="s">
        <v>105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2870</v>
      </c>
      <c r="J147" s="176">
        <v>46128</v>
      </c>
      <c r="K147" s="172" t="s">
        <v>93</v>
      </c>
      <c r="L147" s="172" t="s">
        <v>94</v>
      </c>
      <c r="M147" s="179">
        <v>0.48</v>
      </c>
      <c r="N147" s="177"/>
      <c r="O147" s="177"/>
      <c r="P147" s="180">
        <v>-1377.6</v>
      </c>
    </row>
    <row r="148" spans="1:16" ht="19.5" hidden="1" customHeight="1">
      <c r="A148" s="172" t="s">
        <v>4225</v>
      </c>
      <c r="B148" s="176">
        <v>46133</v>
      </c>
      <c r="C148" s="172" t="s">
        <v>2694</v>
      </c>
      <c r="D148" s="172" t="s">
        <v>95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2870</v>
      </c>
      <c r="J148" s="176">
        <v>46128</v>
      </c>
      <c r="K148" s="172" t="s">
        <v>93</v>
      </c>
      <c r="L148" s="172" t="s">
        <v>94</v>
      </c>
      <c r="M148" s="179">
        <v>0.48</v>
      </c>
      <c r="N148" s="177"/>
      <c r="O148" s="177"/>
      <c r="P148" s="180">
        <v>-7.41</v>
      </c>
    </row>
    <row r="149" spans="1:16" ht="19.5" hidden="1" customHeight="1">
      <c r="A149" s="172" t="s">
        <v>4226</v>
      </c>
      <c r="B149" s="176">
        <v>46133</v>
      </c>
      <c r="C149" s="172" t="s">
        <v>2694</v>
      </c>
      <c r="D149" s="172" t="s">
        <v>95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0</v>
      </c>
      <c r="J149" s="176">
        <v>46131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-5.08</v>
      </c>
    </row>
    <row r="150" spans="1:16" ht="19.5" hidden="1" customHeight="1">
      <c r="A150" s="172" t="s">
        <v>4226</v>
      </c>
      <c r="B150" s="176">
        <v>46133</v>
      </c>
      <c r="C150" s="172" t="s">
        <v>2694</v>
      </c>
      <c r="D150" s="172" t="s">
        <v>98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46131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4226</v>
      </c>
      <c r="B151" s="176">
        <v>46133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46131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-78</v>
      </c>
    </row>
    <row r="152" spans="1:16" ht="19.5" hidden="1" customHeight="1">
      <c r="A152" s="172" t="s">
        <v>4226</v>
      </c>
      <c r="B152" s="176">
        <v>46133</v>
      </c>
      <c r="C152" s="172" t="s">
        <v>92</v>
      </c>
      <c r="D152" s="172" t="s">
        <v>97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-67</v>
      </c>
    </row>
    <row r="153" spans="1:16" ht="19.5" hidden="1" customHeight="1">
      <c r="A153" s="172" t="s">
        <v>4227</v>
      </c>
      <c r="B153" s="176">
        <v>46133</v>
      </c>
      <c r="C153" s="172" t="s">
        <v>92</v>
      </c>
      <c r="D153" s="172" t="s">
        <v>24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2750</v>
      </c>
      <c r="J153" s="176">
        <v>46122</v>
      </c>
      <c r="K153" s="172" t="s">
        <v>93</v>
      </c>
      <c r="L153" s="172" t="s">
        <v>94</v>
      </c>
      <c r="M153" s="179">
        <v>0.48</v>
      </c>
      <c r="N153" s="177"/>
      <c r="O153" s="177"/>
      <c r="P153" s="180">
        <v>-290</v>
      </c>
    </row>
    <row r="154" spans="1:16" ht="19.5" hidden="1" customHeight="1">
      <c r="A154" s="172" t="s">
        <v>4227</v>
      </c>
      <c r="B154" s="176">
        <v>46133</v>
      </c>
      <c r="C154" s="172" t="s">
        <v>100</v>
      </c>
      <c r="D154" s="172" t="s">
        <v>101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2750</v>
      </c>
      <c r="J154" s="176">
        <v>46122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958.1</v>
      </c>
    </row>
    <row r="155" spans="1:16" ht="19.5" hidden="1" customHeight="1">
      <c r="A155" s="172" t="s">
        <v>4227</v>
      </c>
      <c r="B155" s="176">
        <v>46133</v>
      </c>
      <c r="C155" s="172" t="s">
        <v>100</v>
      </c>
      <c r="D155" s="172" t="s">
        <v>102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2750</v>
      </c>
      <c r="J155" s="176">
        <v>46122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9.58</v>
      </c>
    </row>
    <row r="156" spans="1:16" ht="19.5" hidden="1" customHeight="1">
      <c r="A156" s="172" t="s">
        <v>4227</v>
      </c>
      <c r="B156" s="176">
        <v>46133</v>
      </c>
      <c r="C156" s="172" t="s">
        <v>100</v>
      </c>
      <c r="D156" s="172" t="s">
        <v>103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2750</v>
      </c>
      <c r="J156" s="176">
        <v>46122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1782.32</v>
      </c>
    </row>
    <row r="157" spans="1:16" ht="19.5" hidden="1" customHeight="1">
      <c r="A157" s="172" t="s">
        <v>4227</v>
      </c>
      <c r="B157" s="176">
        <v>46133</v>
      </c>
      <c r="C157" s="172" t="s">
        <v>104</v>
      </c>
      <c r="D157" s="172" t="s">
        <v>105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2750</v>
      </c>
      <c r="J157" s="176">
        <v>46122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-1320</v>
      </c>
    </row>
    <row r="158" spans="1:16" ht="19.5" hidden="1" customHeight="1">
      <c r="A158" s="172" t="s">
        <v>4227</v>
      </c>
      <c r="B158" s="176">
        <v>46133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2750</v>
      </c>
      <c r="J158" s="176">
        <v>46122</v>
      </c>
      <c r="K158" s="172" t="s">
        <v>93</v>
      </c>
      <c r="L158" s="172" t="s">
        <v>94</v>
      </c>
      <c r="M158" s="179">
        <v>0.48</v>
      </c>
      <c r="N158" s="177"/>
      <c r="O158" s="177"/>
      <c r="P158" s="180">
        <v>-6.58</v>
      </c>
    </row>
    <row r="159" spans="1:16" ht="19.5" hidden="1" customHeight="1">
      <c r="A159" s="172" t="s">
        <v>4227</v>
      </c>
      <c r="B159" s="176">
        <v>46133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46122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-18.2</v>
      </c>
    </row>
    <row r="160" spans="1:16" ht="19.5" customHeight="1">
      <c r="A160" s="172" t="s">
        <v>4209</v>
      </c>
      <c r="B160" s="176">
        <v>46133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46133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-284.54000000000002</v>
      </c>
    </row>
    <row r="161" spans="1:16" ht="19.5" customHeight="1">
      <c r="A161" s="172" t="s">
        <v>3433</v>
      </c>
      <c r="B161" s="176">
        <v>46133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46133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-535.97</v>
      </c>
    </row>
    <row r="162" spans="1:16" ht="19.5" customHeight="1">
      <c r="A162" s="172" t="s">
        <v>3434</v>
      </c>
      <c r="B162" s="176">
        <v>46133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46133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-282.13</v>
      </c>
    </row>
    <row r="163" spans="1:16" ht="19.5" customHeight="1">
      <c r="A163" s="172" t="s">
        <v>3406</v>
      </c>
      <c r="B163" s="176">
        <v>46133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46133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-285.73</v>
      </c>
    </row>
    <row r="164" spans="1:16" ht="19.5" customHeight="1">
      <c r="A164" s="172" t="s">
        <v>3246</v>
      </c>
      <c r="B164" s="176">
        <v>46133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46133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-424.44</v>
      </c>
    </row>
    <row r="165" spans="1:16" ht="19.5" customHeight="1">
      <c r="A165" s="172" t="s">
        <v>3251</v>
      </c>
      <c r="B165" s="176">
        <v>46133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46133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-424.36</v>
      </c>
    </row>
    <row r="166" spans="1:16" ht="19.5" customHeight="1">
      <c r="A166" s="172" t="s">
        <v>3013</v>
      </c>
      <c r="B166" s="176">
        <v>46133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46133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-558</v>
      </c>
    </row>
    <row r="167" spans="1:16" ht="19.5" hidden="1" customHeight="1">
      <c r="A167" s="172" t="s">
        <v>4228</v>
      </c>
      <c r="B167" s="176">
        <v>46134</v>
      </c>
      <c r="C167" s="172" t="s">
        <v>2694</v>
      </c>
      <c r="D167" s="172" t="s">
        <v>95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46125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-7.76</v>
      </c>
    </row>
    <row r="168" spans="1:16" ht="19.5" hidden="1" customHeight="1">
      <c r="A168" s="172" t="s">
        <v>4228</v>
      </c>
      <c r="B168" s="176">
        <v>46134</v>
      </c>
      <c r="C168" s="172" t="s">
        <v>2694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46125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4228</v>
      </c>
      <c r="B169" s="176">
        <v>46134</v>
      </c>
      <c r="C169" s="172" t="s">
        <v>92</v>
      </c>
      <c r="D169" s="172" t="s">
        <v>24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46125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-75</v>
      </c>
    </row>
    <row r="170" spans="1:16" ht="19.5" hidden="1" customHeight="1">
      <c r="A170" s="172" t="s">
        <v>4228</v>
      </c>
      <c r="B170" s="176">
        <v>46134</v>
      </c>
      <c r="C170" s="172" t="s">
        <v>92</v>
      </c>
      <c r="D170" s="172" t="s">
        <v>97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46125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-75</v>
      </c>
    </row>
    <row r="171" spans="1:16" ht="19.5" hidden="1" customHeight="1">
      <c r="A171" s="172" t="s">
        <v>4229</v>
      </c>
      <c r="B171" s="176">
        <v>46134</v>
      </c>
      <c r="C171" s="172" t="s">
        <v>2694</v>
      </c>
      <c r="D171" s="172" t="s">
        <v>82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46134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-5.94</v>
      </c>
    </row>
    <row r="172" spans="1:16" ht="19.5" hidden="1" customHeight="1">
      <c r="A172" s="172" t="s">
        <v>4230</v>
      </c>
      <c r="B172" s="176">
        <v>46134</v>
      </c>
      <c r="C172" s="172" t="s">
        <v>92</v>
      </c>
      <c r="D172" s="172" t="s">
        <v>24</v>
      </c>
      <c r="E172" s="172" t="s">
        <v>57</v>
      </c>
      <c r="F172" s="172" t="s">
        <v>1263</v>
      </c>
      <c r="G172" s="172" t="s">
        <v>84</v>
      </c>
      <c r="H172" s="177">
        <v>1</v>
      </c>
      <c r="I172" s="178">
        <v>0</v>
      </c>
      <c r="J172" s="176">
        <v>46126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-82</v>
      </c>
    </row>
    <row r="173" spans="1:16" ht="19.5" hidden="1" customHeight="1">
      <c r="A173" s="172" t="s">
        <v>4230</v>
      </c>
      <c r="B173" s="176">
        <v>46134</v>
      </c>
      <c r="C173" s="172" t="s">
        <v>92</v>
      </c>
      <c r="D173" s="172" t="s">
        <v>97</v>
      </c>
      <c r="E173" s="172" t="s">
        <v>57</v>
      </c>
      <c r="F173" s="172" t="s">
        <v>1263</v>
      </c>
      <c r="G173" s="172" t="s">
        <v>84</v>
      </c>
      <c r="H173" s="177">
        <v>1</v>
      </c>
      <c r="I173" s="178">
        <v>0</v>
      </c>
      <c r="J173" s="176">
        <v>46126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-86</v>
      </c>
    </row>
    <row r="174" spans="1:16" ht="19.5" hidden="1" customHeight="1">
      <c r="A174" s="172" t="s">
        <v>4230</v>
      </c>
      <c r="B174" s="176">
        <v>46134</v>
      </c>
      <c r="C174" s="172" t="s">
        <v>2694</v>
      </c>
      <c r="D174" s="172" t="s">
        <v>95</v>
      </c>
      <c r="E174" s="172" t="s">
        <v>57</v>
      </c>
      <c r="F174" s="172" t="s">
        <v>1263</v>
      </c>
      <c r="G174" s="172" t="s">
        <v>84</v>
      </c>
      <c r="H174" s="177">
        <v>1</v>
      </c>
      <c r="I174" s="178">
        <v>0</v>
      </c>
      <c r="J174" s="176">
        <v>46126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-7.11</v>
      </c>
    </row>
    <row r="175" spans="1:16" ht="19.5" hidden="1" customHeight="1">
      <c r="A175" s="172" t="s">
        <v>4230</v>
      </c>
      <c r="B175" s="176">
        <v>46134</v>
      </c>
      <c r="C175" s="172" t="s">
        <v>2694</v>
      </c>
      <c r="D175" s="172" t="s">
        <v>98</v>
      </c>
      <c r="E175" s="172" t="s">
        <v>57</v>
      </c>
      <c r="F175" s="172" t="s">
        <v>1263</v>
      </c>
      <c r="G175" s="172" t="s">
        <v>84</v>
      </c>
      <c r="H175" s="177">
        <v>1</v>
      </c>
      <c r="I175" s="178">
        <v>0</v>
      </c>
      <c r="J175" s="176">
        <v>46126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4231</v>
      </c>
      <c r="B176" s="176">
        <v>46134</v>
      </c>
      <c r="C176" s="172" t="s">
        <v>92</v>
      </c>
      <c r="D176" s="172" t="s">
        <v>24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46128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-75</v>
      </c>
    </row>
    <row r="177" spans="1:16" ht="19.5" hidden="1" customHeight="1">
      <c r="A177" s="172" t="s">
        <v>4231</v>
      </c>
      <c r="B177" s="176">
        <v>46134</v>
      </c>
      <c r="C177" s="172" t="s">
        <v>92</v>
      </c>
      <c r="D177" s="172" t="s">
        <v>97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46128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-72</v>
      </c>
    </row>
    <row r="178" spans="1:16" ht="19.5" hidden="1" customHeight="1">
      <c r="A178" s="172" t="s">
        <v>4231</v>
      </c>
      <c r="B178" s="176">
        <v>46134</v>
      </c>
      <c r="C178" s="172" t="s">
        <v>2694</v>
      </c>
      <c r="D178" s="172" t="s">
        <v>95</v>
      </c>
      <c r="E178" s="172" t="s">
        <v>58</v>
      </c>
      <c r="F178" s="172" t="s">
        <v>1300</v>
      </c>
      <c r="G178" s="172" t="s">
        <v>84</v>
      </c>
      <c r="H178" s="177">
        <v>1</v>
      </c>
      <c r="I178" s="178">
        <v>0</v>
      </c>
      <c r="J178" s="176">
        <v>46128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-6.38</v>
      </c>
    </row>
    <row r="179" spans="1:16" ht="19.5" hidden="1" customHeight="1">
      <c r="A179" s="172" t="s">
        <v>4231</v>
      </c>
      <c r="B179" s="176">
        <v>46134</v>
      </c>
      <c r="C179" s="172" t="s">
        <v>2694</v>
      </c>
      <c r="D179" s="172" t="s">
        <v>98</v>
      </c>
      <c r="E179" s="172" t="s">
        <v>58</v>
      </c>
      <c r="F179" s="172" t="s">
        <v>1300</v>
      </c>
      <c r="G179" s="172" t="s">
        <v>84</v>
      </c>
      <c r="H179" s="177">
        <v>1</v>
      </c>
      <c r="I179" s="178">
        <v>0</v>
      </c>
      <c r="J179" s="176">
        <v>46128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hidden="1" customHeight="1">
      <c r="A180" s="172" t="s">
        <v>4232</v>
      </c>
      <c r="B180" s="176">
        <v>46134</v>
      </c>
      <c r="C180" s="172" t="s">
        <v>92</v>
      </c>
      <c r="D180" s="172" t="s">
        <v>24</v>
      </c>
      <c r="E180" s="172" t="s">
        <v>57</v>
      </c>
      <c r="F180" s="172" t="s">
        <v>1263</v>
      </c>
      <c r="G180" s="172" t="s">
        <v>84</v>
      </c>
      <c r="H180" s="177">
        <v>1</v>
      </c>
      <c r="I180" s="178">
        <v>0</v>
      </c>
      <c r="J180" s="176">
        <v>46129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-71</v>
      </c>
    </row>
    <row r="181" spans="1:16" ht="19.5" hidden="1" customHeight="1">
      <c r="A181" s="172" t="s">
        <v>4232</v>
      </c>
      <c r="B181" s="176">
        <v>46134</v>
      </c>
      <c r="C181" s="172" t="s">
        <v>92</v>
      </c>
      <c r="D181" s="172" t="s">
        <v>97</v>
      </c>
      <c r="E181" s="172" t="s">
        <v>57</v>
      </c>
      <c r="F181" s="172" t="s">
        <v>1263</v>
      </c>
      <c r="G181" s="172" t="s">
        <v>84</v>
      </c>
      <c r="H181" s="177">
        <v>1</v>
      </c>
      <c r="I181" s="178">
        <v>0</v>
      </c>
      <c r="J181" s="176">
        <v>46129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-75</v>
      </c>
    </row>
    <row r="182" spans="1:16" ht="19.5" hidden="1" customHeight="1">
      <c r="A182" s="172" t="s">
        <v>4232</v>
      </c>
      <c r="B182" s="176">
        <v>46134</v>
      </c>
      <c r="C182" s="172" t="s">
        <v>2694</v>
      </c>
      <c r="D182" s="172" t="s">
        <v>95</v>
      </c>
      <c r="E182" s="172" t="s">
        <v>57</v>
      </c>
      <c r="F182" s="172" t="s">
        <v>1263</v>
      </c>
      <c r="G182" s="172" t="s">
        <v>84</v>
      </c>
      <c r="H182" s="177">
        <v>1</v>
      </c>
      <c r="I182" s="178">
        <v>0</v>
      </c>
      <c r="J182" s="176">
        <v>46129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-14.46</v>
      </c>
    </row>
    <row r="183" spans="1:16" ht="19.5" hidden="1" customHeight="1">
      <c r="A183" s="172" t="s">
        <v>4232</v>
      </c>
      <c r="B183" s="176">
        <v>46134</v>
      </c>
      <c r="C183" s="172" t="s">
        <v>2694</v>
      </c>
      <c r="D183" s="172" t="s">
        <v>98</v>
      </c>
      <c r="E183" s="172" t="s">
        <v>57</v>
      </c>
      <c r="F183" s="172" t="s">
        <v>1263</v>
      </c>
      <c r="G183" s="172" t="s">
        <v>84</v>
      </c>
      <c r="H183" s="177">
        <v>1</v>
      </c>
      <c r="I183" s="178">
        <v>0</v>
      </c>
      <c r="J183" s="176">
        <v>46129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4233</v>
      </c>
      <c r="B184" s="176">
        <v>46134</v>
      </c>
      <c r="C184" s="172" t="s">
        <v>92</v>
      </c>
      <c r="D184" s="172" t="s">
        <v>24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2870</v>
      </c>
      <c r="J184" s="176">
        <v>46132</v>
      </c>
      <c r="K184" s="172" t="s">
        <v>93</v>
      </c>
      <c r="L184" s="172" t="s">
        <v>94</v>
      </c>
      <c r="M184" s="179">
        <v>0.48</v>
      </c>
      <c r="N184" s="177"/>
      <c r="O184" s="177"/>
      <c r="P184" s="180">
        <v>-77</v>
      </c>
    </row>
    <row r="185" spans="1:16" ht="19.5" hidden="1" customHeight="1">
      <c r="A185" s="172" t="s">
        <v>4233</v>
      </c>
      <c r="B185" s="176">
        <v>46134</v>
      </c>
      <c r="C185" s="172" t="s">
        <v>100</v>
      </c>
      <c r="D185" s="172" t="s">
        <v>101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2870</v>
      </c>
      <c r="J185" s="176">
        <v>46132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1069.83</v>
      </c>
    </row>
    <row r="186" spans="1:16" ht="19.5" hidden="1" customHeight="1">
      <c r="A186" s="172" t="s">
        <v>4233</v>
      </c>
      <c r="B186" s="176">
        <v>46134</v>
      </c>
      <c r="C186" s="172" t="s">
        <v>100</v>
      </c>
      <c r="D186" s="172" t="s">
        <v>102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2870</v>
      </c>
      <c r="J186" s="176">
        <v>46132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10.7</v>
      </c>
    </row>
    <row r="187" spans="1:16" ht="19.5" hidden="1" customHeight="1">
      <c r="A187" s="172" t="s">
        <v>4233</v>
      </c>
      <c r="B187" s="176">
        <v>46134</v>
      </c>
      <c r="C187" s="172" t="s">
        <v>100</v>
      </c>
      <c r="D187" s="172" t="s">
        <v>103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2870</v>
      </c>
      <c r="J187" s="176">
        <v>46132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1789.47</v>
      </c>
    </row>
    <row r="188" spans="1:16" ht="19.5" hidden="1" customHeight="1">
      <c r="A188" s="172" t="s">
        <v>4233</v>
      </c>
      <c r="B188" s="176">
        <v>46134</v>
      </c>
      <c r="C188" s="172" t="s">
        <v>104</v>
      </c>
      <c r="D188" s="172" t="s">
        <v>105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2870</v>
      </c>
      <c r="J188" s="176">
        <v>46132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-1377.6</v>
      </c>
    </row>
    <row r="189" spans="1:16" ht="19.5" hidden="1" customHeight="1">
      <c r="A189" s="172" t="s">
        <v>4233</v>
      </c>
      <c r="B189" s="176">
        <v>46134</v>
      </c>
      <c r="C189" s="172" t="s">
        <v>2694</v>
      </c>
      <c r="D189" s="172" t="s">
        <v>95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2870</v>
      </c>
      <c r="J189" s="176">
        <v>46132</v>
      </c>
      <c r="K189" s="172" t="s">
        <v>93</v>
      </c>
      <c r="L189" s="172" t="s">
        <v>94</v>
      </c>
      <c r="M189" s="179">
        <v>0.48</v>
      </c>
      <c r="N189" s="177"/>
      <c r="O189" s="177"/>
      <c r="P189" s="180">
        <v>-5.44</v>
      </c>
    </row>
    <row r="190" spans="1:16" ht="19.5" hidden="1" customHeight="1">
      <c r="A190" s="172" t="s">
        <v>4233</v>
      </c>
      <c r="B190" s="176">
        <v>46134</v>
      </c>
      <c r="C190" s="172" t="s">
        <v>2694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46132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-20.329999999999998</v>
      </c>
    </row>
    <row r="191" spans="1:16" ht="19.5" hidden="1" customHeight="1">
      <c r="A191" s="172" t="s">
        <v>4234</v>
      </c>
      <c r="B191" s="176">
        <v>46134</v>
      </c>
      <c r="C191" s="172" t="s">
        <v>92</v>
      </c>
      <c r="D191" s="172" t="s">
        <v>24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46132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-248.2</v>
      </c>
    </row>
    <row r="192" spans="1:16" ht="19.5" hidden="1" customHeight="1">
      <c r="A192" s="172" t="s">
        <v>4234</v>
      </c>
      <c r="B192" s="176">
        <v>46134</v>
      </c>
      <c r="C192" s="172" t="s">
        <v>92</v>
      </c>
      <c r="D192" s="172" t="s">
        <v>3785</v>
      </c>
      <c r="E192" s="172" t="s">
        <v>58</v>
      </c>
      <c r="F192" s="172" t="s">
        <v>1300</v>
      </c>
      <c r="G192" s="172" t="s">
        <v>84</v>
      </c>
      <c r="H192" s="177">
        <v>1</v>
      </c>
      <c r="I192" s="178">
        <v>0</v>
      </c>
      <c r="J192" s="176">
        <v>46132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-25</v>
      </c>
    </row>
    <row r="193" spans="1:16" ht="19.5" hidden="1" customHeight="1">
      <c r="A193" s="172" t="s">
        <v>4235</v>
      </c>
      <c r="B193" s="176">
        <v>46134</v>
      </c>
      <c r="C193" s="172" t="s">
        <v>1748</v>
      </c>
      <c r="D193" s="172" t="s">
        <v>2749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46127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-5</v>
      </c>
    </row>
    <row r="194" spans="1:16" ht="19.5" hidden="1" customHeight="1">
      <c r="A194" s="172" t="s">
        <v>4235</v>
      </c>
      <c r="B194" s="176">
        <v>46134</v>
      </c>
      <c r="C194" s="172" t="s">
        <v>2694</v>
      </c>
      <c r="D194" s="172" t="s">
        <v>2750</v>
      </c>
      <c r="E194" s="172" t="s">
        <v>40</v>
      </c>
      <c r="F194" s="172" t="s">
        <v>197</v>
      </c>
      <c r="G194" s="172" t="s">
        <v>84</v>
      </c>
      <c r="H194" s="177">
        <v>1</v>
      </c>
      <c r="I194" s="178">
        <v>0</v>
      </c>
      <c r="J194" s="176">
        <v>46127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-10</v>
      </c>
    </row>
    <row r="195" spans="1:16" ht="19.5" hidden="1" customHeight="1">
      <c r="A195" s="172" t="s">
        <v>4181</v>
      </c>
      <c r="B195" s="176">
        <v>46134</v>
      </c>
      <c r="C195" s="172" t="s">
        <v>2694</v>
      </c>
      <c r="D195" s="172" t="s">
        <v>82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46131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21.76</v>
      </c>
    </row>
    <row r="196" spans="1:16" ht="19.5" hidden="1" customHeight="1">
      <c r="A196" s="172" t="s">
        <v>4236</v>
      </c>
      <c r="B196" s="176">
        <v>46134</v>
      </c>
      <c r="C196" s="172" t="s">
        <v>2694</v>
      </c>
      <c r="D196" s="172" t="s">
        <v>95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0</v>
      </c>
      <c r="J196" s="176">
        <v>46127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-8.5399999999999991</v>
      </c>
    </row>
    <row r="197" spans="1:16" ht="19.5" hidden="1" customHeight="1">
      <c r="A197" s="172" t="s">
        <v>4236</v>
      </c>
      <c r="B197" s="176">
        <v>46134</v>
      </c>
      <c r="C197" s="172" t="s">
        <v>2694</v>
      </c>
      <c r="D197" s="172" t="s">
        <v>98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46127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4236</v>
      </c>
      <c r="B198" s="176">
        <v>46134</v>
      </c>
      <c r="C198" s="172" t="s">
        <v>92</v>
      </c>
      <c r="D198" s="172" t="s">
        <v>24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4236</v>
      </c>
      <c r="B199" s="176">
        <v>46134</v>
      </c>
      <c r="C199" s="172" t="s">
        <v>92</v>
      </c>
      <c r="D199" s="172" t="s">
        <v>97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0</v>
      </c>
      <c r="J199" s="176">
        <v>46127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4237</v>
      </c>
      <c r="B200" s="176">
        <v>46134</v>
      </c>
      <c r="C200" s="172" t="s">
        <v>92</v>
      </c>
      <c r="D200" s="172" t="s">
        <v>24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2500</v>
      </c>
      <c r="J200" s="176">
        <v>46117</v>
      </c>
      <c r="K200" s="172" t="s">
        <v>93</v>
      </c>
      <c r="L200" s="172" t="s">
        <v>94</v>
      </c>
      <c r="M200" s="179">
        <v>0.43</v>
      </c>
      <c r="N200" s="177"/>
      <c r="O200" s="177">
        <v>37</v>
      </c>
      <c r="P200" s="180">
        <v>-129.72</v>
      </c>
    </row>
    <row r="201" spans="1:16" ht="19.5" hidden="1" customHeight="1">
      <c r="A201" s="172" t="s">
        <v>4237</v>
      </c>
      <c r="B201" s="176">
        <v>46134</v>
      </c>
      <c r="C201" s="172" t="s">
        <v>100</v>
      </c>
      <c r="D201" s="172" t="s">
        <v>101</v>
      </c>
      <c r="E201" s="172" t="s">
        <v>56</v>
      </c>
      <c r="F201" s="172" t="s">
        <v>1213</v>
      </c>
      <c r="G201" s="172" t="s">
        <v>84</v>
      </c>
      <c r="H201" s="177">
        <v>1</v>
      </c>
      <c r="I201" s="178">
        <v>2500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1146.67</v>
      </c>
    </row>
    <row r="202" spans="1:16" ht="19.5" hidden="1" customHeight="1">
      <c r="A202" s="172" t="s">
        <v>4237</v>
      </c>
      <c r="B202" s="176">
        <v>46134</v>
      </c>
      <c r="C202" s="172" t="s">
        <v>100</v>
      </c>
      <c r="D202" s="172" t="s">
        <v>102</v>
      </c>
      <c r="E202" s="172" t="s">
        <v>56</v>
      </c>
      <c r="F202" s="172" t="s">
        <v>1213</v>
      </c>
      <c r="G202" s="172" t="s">
        <v>84</v>
      </c>
      <c r="H202" s="177">
        <v>1</v>
      </c>
      <c r="I202" s="178">
        <v>2500</v>
      </c>
      <c r="J202" s="176">
        <v>46117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11.47</v>
      </c>
    </row>
    <row r="203" spans="1:16" ht="19.5" hidden="1" customHeight="1">
      <c r="A203" s="172" t="s">
        <v>4237</v>
      </c>
      <c r="B203" s="176">
        <v>46134</v>
      </c>
      <c r="C203" s="172" t="s">
        <v>100</v>
      </c>
      <c r="D203" s="172" t="s">
        <v>103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2500</v>
      </c>
      <c r="J203" s="176">
        <v>46117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1341.86</v>
      </c>
    </row>
    <row r="204" spans="1:16" ht="19.5" hidden="1" customHeight="1">
      <c r="A204" s="172" t="s">
        <v>4237</v>
      </c>
      <c r="B204" s="176">
        <v>46134</v>
      </c>
      <c r="C204" s="172" t="s">
        <v>104</v>
      </c>
      <c r="D204" s="172" t="s">
        <v>105</v>
      </c>
      <c r="E204" s="172" t="s">
        <v>56</v>
      </c>
      <c r="F204" s="172" t="s">
        <v>1213</v>
      </c>
      <c r="G204" s="172" t="s">
        <v>84</v>
      </c>
      <c r="H204" s="177">
        <v>1</v>
      </c>
      <c r="I204" s="178">
        <v>2500</v>
      </c>
      <c r="J204" s="176">
        <v>46117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-1075</v>
      </c>
    </row>
    <row r="205" spans="1:16" ht="19.5" hidden="1" customHeight="1">
      <c r="A205" s="172" t="s">
        <v>4237</v>
      </c>
      <c r="B205" s="176">
        <v>46134</v>
      </c>
      <c r="C205" s="172" t="s">
        <v>2694</v>
      </c>
      <c r="D205" s="172" t="s">
        <v>95</v>
      </c>
      <c r="E205" s="172" t="s">
        <v>56</v>
      </c>
      <c r="F205" s="172" t="s">
        <v>1213</v>
      </c>
      <c r="G205" s="172" t="s">
        <v>84</v>
      </c>
      <c r="H205" s="177">
        <v>1</v>
      </c>
      <c r="I205" s="178">
        <v>2500</v>
      </c>
      <c r="J205" s="176">
        <v>46117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-5.42</v>
      </c>
    </row>
    <row r="206" spans="1:16" ht="19.5" hidden="1" customHeight="1">
      <c r="A206" s="172" t="s">
        <v>4238</v>
      </c>
      <c r="B206" s="176">
        <v>46134</v>
      </c>
      <c r="C206" s="172" t="s">
        <v>92</v>
      </c>
      <c r="D206" s="172" t="s">
        <v>24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46133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-71</v>
      </c>
    </row>
    <row r="207" spans="1:16" ht="19.5" hidden="1" customHeight="1">
      <c r="A207" s="172" t="s">
        <v>4238</v>
      </c>
      <c r="B207" s="176">
        <v>46134</v>
      </c>
      <c r="C207" s="172" t="s">
        <v>100</v>
      </c>
      <c r="D207" s="172" t="s">
        <v>101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1076.19</v>
      </c>
    </row>
    <row r="208" spans="1:16" ht="19.5" hidden="1" customHeight="1">
      <c r="A208" s="172" t="s">
        <v>4238</v>
      </c>
      <c r="B208" s="176">
        <v>46134</v>
      </c>
      <c r="C208" s="172" t="s">
        <v>100</v>
      </c>
      <c r="D208" s="172" t="s">
        <v>102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10.76</v>
      </c>
    </row>
    <row r="209" spans="1:16" ht="19.5" hidden="1" customHeight="1">
      <c r="A209" s="172" t="s">
        <v>4238</v>
      </c>
      <c r="B209" s="176">
        <v>46134</v>
      </c>
      <c r="C209" s="172" t="s">
        <v>100</v>
      </c>
      <c r="D209" s="172" t="s">
        <v>103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2820</v>
      </c>
      <c r="J209" s="176">
        <v>46133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1733.05</v>
      </c>
    </row>
    <row r="210" spans="1:16" ht="19.5" hidden="1" customHeight="1">
      <c r="A210" s="172" t="s">
        <v>4238</v>
      </c>
      <c r="B210" s="176">
        <v>46134</v>
      </c>
      <c r="C210" s="172" t="s">
        <v>104</v>
      </c>
      <c r="D210" s="172" t="s">
        <v>105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2820</v>
      </c>
      <c r="J210" s="176">
        <v>46133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-1353.6</v>
      </c>
    </row>
    <row r="211" spans="1:16" ht="19.5" hidden="1" customHeight="1">
      <c r="A211" s="172" t="s">
        <v>4238</v>
      </c>
      <c r="B211" s="176">
        <v>46134</v>
      </c>
      <c r="C211" s="172" t="s">
        <v>2694</v>
      </c>
      <c r="D211" s="172" t="s">
        <v>95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46133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-6.05</v>
      </c>
    </row>
    <row r="212" spans="1:16" ht="19.5" hidden="1" customHeight="1">
      <c r="A212" s="172" t="s">
        <v>4237</v>
      </c>
      <c r="B212" s="176">
        <v>46134</v>
      </c>
      <c r="C212" s="172" t="s">
        <v>2694</v>
      </c>
      <c r="D212" s="172" t="s">
        <v>82</v>
      </c>
      <c r="E212" s="172" t="s">
        <v>56</v>
      </c>
      <c r="F212" s="172" t="s">
        <v>1213</v>
      </c>
      <c r="G212" s="172" t="s">
        <v>84</v>
      </c>
      <c r="H212" s="177">
        <v>1</v>
      </c>
      <c r="I212" s="178">
        <v>0</v>
      </c>
      <c r="J212" s="176">
        <v>46117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-21.79</v>
      </c>
    </row>
    <row r="213" spans="1:16" ht="19.5" hidden="1" customHeight="1">
      <c r="A213" s="172" t="s">
        <v>4238</v>
      </c>
      <c r="B213" s="176">
        <v>46134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46133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-20.45</v>
      </c>
    </row>
    <row r="214" spans="1:16" ht="19.5" hidden="1" customHeight="1">
      <c r="A214" s="172" t="s">
        <v>4239</v>
      </c>
      <c r="B214" s="176">
        <v>46134</v>
      </c>
      <c r="C214" s="172" t="s">
        <v>92</v>
      </c>
      <c r="D214" s="172" t="s">
        <v>24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46133</v>
      </c>
      <c r="K214" s="172" t="s">
        <v>93</v>
      </c>
      <c r="L214" s="172" t="s">
        <v>94</v>
      </c>
      <c r="M214" s="179">
        <v>0.48</v>
      </c>
      <c r="N214" s="177"/>
      <c r="O214" s="177"/>
      <c r="P214" s="180">
        <v>-71</v>
      </c>
    </row>
    <row r="215" spans="1:16" ht="19.5" hidden="1" customHeight="1">
      <c r="A215" s="172" t="s">
        <v>4239</v>
      </c>
      <c r="B215" s="176">
        <v>46134</v>
      </c>
      <c r="C215" s="172" t="s">
        <v>100</v>
      </c>
      <c r="D215" s="172" t="s">
        <v>101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46133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1073.6300000000001</v>
      </c>
    </row>
    <row r="216" spans="1:16" ht="19.5" hidden="1" customHeight="1">
      <c r="A216" s="172" t="s">
        <v>4239</v>
      </c>
      <c r="B216" s="176">
        <v>46134</v>
      </c>
      <c r="C216" s="172" t="s">
        <v>100</v>
      </c>
      <c r="D216" s="172" t="s">
        <v>102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46133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10.74</v>
      </c>
    </row>
    <row r="217" spans="1:16" ht="19.5" hidden="1" customHeight="1">
      <c r="A217" s="172" t="s">
        <v>4239</v>
      </c>
      <c r="B217" s="176">
        <v>46134</v>
      </c>
      <c r="C217" s="172" t="s">
        <v>100</v>
      </c>
      <c r="D217" s="172" t="s">
        <v>103</v>
      </c>
      <c r="E217" s="172" t="s">
        <v>60</v>
      </c>
      <c r="F217" s="172" t="s">
        <v>1426</v>
      </c>
      <c r="G217" s="172" t="s">
        <v>84</v>
      </c>
      <c r="H217" s="177">
        <v>1</v>
      </c>
      <c r="I217" s="178">
        <v>2820</v>
      </c>
      <c r="J217" s="176">
        <v>46133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1735.63</v>
      </c>
    </row>
    <row r="218" spans="1:16" ht="19.5" hidden="1" customHeight="1">
      <c r="A218" s="172" t="s">
        <v>4239</v>
      </c>
      <c r="B218" s="176">
        <v>46134</v>
      </c>
      <c r="C218" s="172" t="s">
        <v>104</v>
      </c>
      <c r="D218" s="172" t="s">
        <v>105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46133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-1353.6</v>
      </c>
    </row>
    <row r="219" spans="1:16" ht="19.5" hidden="1" customHeight="1">
      <c r="A219" s="172" t="s">
        <v>4239</v>
      </c>
      <c r="B219" s="176">
        <v>46134</v>
      </c>
      <c r="C219" s="172" t="s">
        <v>2694</v>
      </c>
      <c r="D219" s="172" t="s">
        <v>95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46133</v>
      </c>
      <c r="K219" s="172" t="s">
        <v>93</v>
      </c>
      <c r="L219" s="172" t="s">
        <v>94</v>
      </c>
      <c r="M219" s="179">
        <v>0.48</v>
      </c>
      <c r="N219" s="177"/>
      <c r="O219" s="177"/>
      <c r="P219" s="180">
        <v>-5.28</v>
      </c>
    </row>
    <row r="220" spans="1:16" ht="19.5" hidden="1" customHeight="1">
      <c r="A220" s="172" t="s">
        <v>4240</v>
      </c>
      <c r="B220" s="176">
        <v>46134</v>
      </c>
      <c r="C220" s="172" t="s">
        <v>2694</v>
      </c>
      <c r="D220" s="172" t="s">
        <v>82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0</v>
      </c>
      <c r="J220" s="176">
        <v>46134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-20.41</v>
      </c>
    </row>
    <row r="221" spans="1:16" ht="19.5" hidden="1" customHeight="1">
      <c r="A221" s="172" t="s">
        <v>4241</v>
      </c>
      <c r="B221" s="176">
        <v>46134</v>
      </c>
      <c r="C221" s="172" t="s">
        <v>2694</v>
      </c>
      <c r="D221" s="172" t="s">
        <v>95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0</v>
      </c>
      <c r="J221" s="176">
        <v>46129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-6.27</v>
      </c>
    </row>
    <row r="222" spans="1:16" ht="19.5" hidden="1" customHeight="1">
      <c r="A222" s="172" t="s">
        <v>4241</v>
      </c>
      <c r="B222" s="176">
        <v>46134</v>
      </c>
      <c r="C222" s="172" t="s">
        <v>2694</v>
      </c>
      <c r="D222" s="172" t="s">
        <v>98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0</v>
      </c>
      <c r="J222" s="176">
        <v>46129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-15</v>
      </c>
    </row>
    <row r="223" spans="1:16" ht="19.5" hidden="1" customHeight="1">
      <c r="A223" s="172" t="s">
        <v>4241</v>
      </c>
      <c r="B223" s="176">
        <v>46134</v>
      </c>
      <c r="C223" s="172" t="s">
        <v>92</v>
      </c>
      <c r="D223" s="172" t="s">
        <v>24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46129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-73</v>
      </c>
    </row>
    <row r="224" spans="1:16" ht="19.5" hidden="1" customHeight="1">
      <c r="A224" s="172" t="s">
        <v>4241</v>
      </c>
      <c r="B224" s="176">
        <v>46134</v>
      </c>
      <c r="C224" s="172" t="s">
        <v>92</v>
      </c>
      <c r="D224" s="172" t="s">
        <v>97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0</v>
      </c>
      <c r="J224" s="176">
        <v>46129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-73</v>
      </c>
    </row>
    <row r="225" spans="1:16" ht="19.5" customHeight="1">
      <c r="A225" s="172" t="s">
        <v>4209</v>
      </c>
      <c r="B225" s="176">
        <v>46134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46134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-301.87</v>
      </c>
    </row>
    <row r="226" spans="1:16" ht="19.5" customHeight="1">
      <c r="A226" s="172" t="s">
        <v>3433</v>
      </c>
      <c r="B226" s="176">
        <v>46134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46134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-508.44</v>
      </c>
    </row>
    <row r="227" spans="1:16" ht="19.5" customHeight="1">
      <c r="A227" s="172" t="s">
        <v>3434</v>
      </c>
      <c r="B227" s="176">
        <v>46134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46134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-283.72000000000003</v>
      </c>
    </row>
    <row r="228" spans="1:16" ht="19.5" customHeight="1">
      <c r="A228" s="172" t="s">
        <v>3406</v>
      </c>
      <c r="B228" s="176">
        <v>46134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46134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-286.58</v>
      </c>
    </row>
    <row r="229" spans="1:16" ht="19.5" customHeight="1">
      <c r="A229" s="172" t="s">
        <v>3251</v>
      </c>
      <c r="B229" s="176">
        <v>46134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46134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-429.77</v>
      </c>
    </row>
    <row r="230" spans="1:16" ht="19.5" customHeight="1">
      <c r="A230" s="172" t="s">
        <v>3246</v>
      </c>
      <c r="B230" s="176">
        <v>46134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46134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-427.31</v>
      </c>
    </row>
    <row r="231" spans="1:16" ht="19.5" customHeight="1">
      <c r="A231" s="172" t="s">
        <v>3013</v>
      </c>
      <c r="B231" s="176">
        <v>46134</v>
      </c>
      <c r="C231" s="172" t="s">
        <v>109</v>
      </c>
      <c r="D231" s="172" t="s">
        <v>143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46134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-566.5</v>
      </c>
    </row>
    <row r="232" spans="1:16" ht="19.5" hidden="1" customHeight="1">
      <c r="A232" s="172" t="s">
        <v>4242</v>
      </c>
      <c r="B232" s="176">
        <v>46135</v>
      </c>
      <c r="C232" s="172" t="s">
        <v>92</v>
      </c>
      <c r="D232" s="172" t="s">
        <v>24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46123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-77</v>
      </c>
    </row>
    <row r="233" spans="1:16" ht="19.5" hidden="1" customHeight="1">
      <c r="A233" s="172" t="s">
        <v>4242</v>
      </c>
      <c r="B233" s="176">
        <v>46135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46123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-77</v>
      </c>
    </row>
    <row r="234" spans="1:16" ht="19.5" hidden="1" customHeight="1">
      <c r="A234" s="172" t="s">
        <v>4242</v>
      </c>
      <c r="B234" s="176">
        <v>46135</v>
      </c>
      <c r="C234" s="172" t="s">
        <v>2694</v>
      </c>
      <c r="D234" s="172" t="s">
        <v>95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46123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-6.81</v>
      </c>
    </row>
    <row r="235" spans="1:16" ht="19.5" hidden="1" customHeight="1">
      <c r="A235" s="172" t="s">
        <v>4242</v>
      </c>
      <c r="B235" s="176">
        <v>46135</v>
      </c>
      <c r="C235" s="172" t="s">
        <v>2694</v>
      </c>
      <c r="D235" s="172" t="s">
        <v>98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4243</v>
      </c>
      <c r="B236" s="176">
        <v>46135</v>
      </c>
      <c r="C236" s="172" t="s">
        <v>92</v>
      </c>
      <c r="D236" s="172" t="s">
        <v>24</v>
      </c>
      <c r="E236" s="172" t="s">
        <v>57</v>
      </c>
      <c r="F236" s="172" t="s">
        <v>1263</v>
      </c>
      <c r="G236" s="172" t="s">
        <v>84</v>
      </c>
      <c r="H236" s="177">
        <v>1</v>
      </c>
      <c r="I236" s="178">
        <v>2820</v>
      </c>
      <c r="J236" s="176">
        <v>46133</v>
      </c>
      <c r="K236" s="172" t="s">
        <v>93</v>
      </c>
      <c r="L236" s="172" t="s">
        <v>94</v>
      </c>
      <c r="M236" s="179">
        <v>0.48</v>
      </c>
      <c r="N236" s="177"/>
      <c r="O236" s="177"/>
      <c r="P236" s="180">
        <v>-81</v>
      </c>
    </row>
    <row r="237" spans="1:16" ht="19.5" hidden="1" customHeight="1">
      <c r="A237" s="172" t="s">
        <v>4243</v>
      </c>
      <c r="B237" s="176">
        <v>46135</v>
      </c>
      <c r="C237" s="172" t="s">
        <v>100</v>
      </c>
      <c r="D237" s="172" t="s">
        <v>101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2820</v>
      </c>
      <c r="J237" s="176">
        <v>46133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1048.53</v>
      </c>
    </row>
    <row r="238" spans="1:16" ht="19.5" hidden="1" customHeight="1">
      <c r="A238" s="172" t="s">
        <v>4243</v>
      </c>
      <c r="B238" s="176">
        <v>46135</v>
      </c>
      <c r="C238" s="172" t="s">
        <v>100</v>
      </c>
      <c r="D238" s="172" t="s">
        <v>102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2820</v>
      </c>
      <c r="J238" s="176">
        <v>46133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10.49</v>
      </c>
    </row>
    <row r="239" spans="1:16" ht="19.5" hidden="1" customHeight="1">
      <c r="A239" s="172" t="s">
        <v>4243</v>
      </c>
      <c r="B239" s="176">
        <v>46135</v>
      </c>
      <c r="C239" s="172" t="s">
        <v>100</v>
      </c>
      <c r="D239" s="172" t="s">
        <v>103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2820</v>
      </c>
      <c r="J239" s="176">
        <v>46133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1760.98</v>
      </c>
    </row>
    <row r="240" spans="1:16" ht="19.5" hidden="1" customHeight="1">
      <c r="A240" s="172" t="s">
        <v>4243</v>
      </c>
      <c r="B240" s="176">
        <v>46135</v>
      </c>
      <c r="C240" s="172" t="s">
        <v>104</v>
      </c>
      <c r="D240" s="172" t="s">
        <v>105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2820</v>
      </c>
      <c r="J240" s="176">
        <v>46133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-1353.6</v>
      </c>
    </row>
    <row r="241" spans="1:16" ht="19.5" hidden="1" customHeight="1">
      <c r="A241" s="172" t="s">
        <v>4243</v>
      </c>
      <c r="B241" s="176">
        <v>46135</v>
      </c>
      <c r="C241" s="172" t="s">
        <v>2694</v>
      </c>
      <c r="D241" s="172" t="s">
        <v>95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2820</v>
      </c>
      <c r="J241" s="176">
        <v>46133</v>
      </c>
      <c r="K241" s="172" t="s">
        <v>93</v>
      </c>
      <c r="L241" s="172" t="s">
        <v>94</v>
      </c>
      <c r="M241" s="179">
        <v>0.48</v>
      </c>
      <c r="N241" s="177"/>
      <c r="O241" s="177"/>
      <c r="P241" s="180">
        <v>-5.33</v>
      </c>
    </row>
    <row r="242" spans="1:16" ht="19.5" hidden="1" customHeight="1">
      <c r="A242" s="172" t="s">
        <v>4244</v>
      </c>
      <c r="B242" s="176">
        <v>46135</v>
      </c>
      <c r="C242" s="172" t="s">
        <v>2694</v>
      </c>
      <c r="D242" s="172" t="s">
        <v>82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-21.45</v>
      </c>
    </row>
    <row r="243" spans="1:16" ht="19.5" hidden="1" customHeight="1">
      <c r="A243" s="172" t="s">
        <v>4245</v>
      </c>
      <c r="B243" s="176">
        <v>46135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2870</v>
      </c>
      <c r="J243" s="176">
        <v>46127</v>
      </c>
      <c r="K243" s="172" t="s">
        <v>93</v>
      </c>
      <c r="L243" s="172" t="s">
        <v>94</v>
      </c>
      <c r="M243" s="179">
        <v>0.48</v>
      </c>
      <c r="N243" s="177"/>
      <c r="O243" s="177"/>
      <c r="P243" s="180">
        <v>-78</v>
      </c>
    </row>
    <row r="244" spans="1:16" ht="19.5" hidden="1" customHeight="1">
      <c r="A244" s="172" t="s">
        <v>4245</v>
      </c>
      <c r="B244" s="176">
        <v>46135</v>
      </c>
      <c r="C244" s="172" t="s">
        <v>100</v>
      </c>
      <c r="D244" s="172" t="s">
        <v>101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2870</v>
      </c>
      <c r="J244" s="176">
        <v>46127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997.62</v>
      </c>
    </row>
    <row r="245" spans="1:16" ht="19.5" hidden="1" customHeight="1">
      <c r="A245" s="172" t="s">
        <v>4245</v>
      </c>
      <c r="B245" s="176">
        <v>46135</v>
      </c>
      <c r="C245" s="172" t="s">
        <v>100</v>
      </c>
      <c r="D245" s="172" t="s">
        <v>102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2870</v>
      </c>
      <c r="J245" s="176">
        <v>46127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9.98</v>
      </c>
    </row>
    <row r="246" spans="1:16" ht="19.5" hidden="1" customHeight="1">
      <c r="A246" s="172" t="s">
        <v>4245</v>
      </c>
      <c r="B246" s="176">
        <v>46135</v>
      </c>
      <c r="C246" s="172" t="s">
        <v>100</v>
      </c>
      <c r="D246" s="172" t="s">
        <v>103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2870</v>
      </c>
      <c r="J246" s="176">
        <v>46127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1862.4</v>
      </c>
    </row>
    <row r="247" spans="1:16" ht="19.5" hidden="1" customHeight="1">
      <c r="A247" s="172" t="s">
        <v>4245</v>
      </c>
      <c r="B247" s="176">
        <v>46135</v>
      </c>
      <c r="C247" s="172" t="s">
        <v>104</v>
      </c>
      <c r="D247" s="172" t="s">
        <v>105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2870</v>
      </c>
      <c r="J247" s="176">
        <v>46127</v>
      </c>
      <c r="K247" s="172" t="s">
        <v>93</v>
      </c>
      <c r="L247" s="172" t="s">
        <v>94</v>
      </c>
      <c r="M247" s="179">
        <v>0.48</v>
      </c>
      <c r="N247" s="177"/>
      <c r="O247" s="177"/>
      <c r="P247" s="180">
        <v>-1377.6</v>
      </c>
    </row>
    <row r="248" spans="1:16" ht="19.5" hidden="1" customHeight="1">
      <c r="A248" s="172" t="s">
        <v>4245</v>
      </c>
      <c r="B248" s="176">
        <v>46135</v>
      </c>
      <c r="C248" s="172" t="s">
        <v>2694</v>
      </c>
      <c r="D248" s="172" t="s">
        <v>95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2870</v>
      </c>
      <c r="J248" s="176">
        <v>46127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-5.72</v>
      </c>
    </row>
    <row r="249" spans="1:16" ht="19.5" hidden="1" customHeight="1">
      <c r="A249" s="172" t="s">
        <v>4245</v>
      </c>
      <c r="B249" s="176">
        <v>46135</v>
      </c>
      <c r="C249" s="172" t="s">
        <v>2694</v>
      </c>
      <c r="D249" s="172" t="s">
        <v>82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46127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-18.95</v>
      </c>
    </row>
    <row r="250" spans="1:16" ht="19.5" hidden="1" customHeight="1">
      <c r="A250" s="172" t="s">
        <v>4246</v>
      </c>
      <c r="B250" s="176">
        <v>46135</v>
      </c>
      <c r="C250" s="172" t="s">
        <v>2694</v>
      </c>
      <c r="D250" s="172" t="s">
        <v>82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0</v>
      </c>
      <c r="J250" s="176">
        <v>46135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-10.61</v>
      </c>
    </row>
    <row r="251" spans="1:16" ht="19.5" hidden="1" customHeight="1">
      <c r="A251" s="172" t="s">
        <v>4247</v>
      </c>
      <c r="B251" s="176">
        <v>46135</v>
      </c>
      <c r="C251" s="172" t="s">
        <v>1748</v>
      </c>
      <c r="D251" s="172" t="s">
        <v>2749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0</v>
      </c>
      <c r="J251" s="176">
        <v>46125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</v>
      </c>
    </row>
    <row r="252" spans="1:16" ht="19.5" hidden="1" customHeight="1">
      <c r="A252" s="172" t="s">
        <v>4247</v>
      </c>
      <c r="B252" s="176">
        <v>46135</v>
      </c>
      <c r="C252" s="172" t="s">
        <v>2694</v>
      </c>
      <c r="D252" s="172" t="s">
        <v>2750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0</v>
      </c>
      <c r="J252" s="176">
        <v>46125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-10</v>
      </c>
    </row>
    <row r="253" spans="1:16" ht="19.5" hidden="1" customHeight="1">
      <c r="A253" s="172" t="s">
        <v>4248</v>
      </c>
      <c r="B253" s="176">
        <v>46135</v>
      </c>
      <c r="C253" s="172" t="s">
        <v>92</v>
      </c>
      <c r="D253" s="172" t="s">
        <v>24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2820</v>
      </c>
      <c r="J253" s="176">
        <v>46132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-71</v>
      </c>
    </row>
    <row r="254" spans="1:16" ht="19.5" hidden="1" customHeight="1">
      <c r="A254" s="172" t="s">
        <v>4248</v>
      </c>
      <c r="B254" s="176">
        <v>46135</v>
      </c>
      <c r="C254" s="172" t="s">
        <v>100</v>
      </c>
      <c r="D254" s="172" t="s">
        <v>101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2820</v>
      </c>
      <c r="J254" s="176">
        <v>46132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1172.3800000000001</v>
      </c>
    </row>
    <row r="255" spans="1:16" ht="19.5" hidden="1" customHeight="1">
      <c r="A255" s="172" t="s">
        <v>4248</v>
      </c>
      <c r="B255" s="176">
        <v>46135</v>
      </c>
      <c r="C255" s="172" t="s">
        <v>100</v>
      </c>
      <c r="D255" s="172" t="s">
        <v>102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2820</v>
      </c>
      <c r="J255" s="176">
        <v>46132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4248</v>
      </c>
      <c r="B256" s="176">
        <v>46135</v>
      </c>
      <c r="C256" s="172" t="s">
        <v>100</v>
      </c>
      <c r="D256" s="172" t="s">
        <v>103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2820</v>
      </c>
      <c r="J256" s="176">
        <v>46132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1647.62</v>
      </c>
    </row>
    <row r="257" spans="1:16" ht="19.5" hidden="1" customHeight="1">
      <c r="A257" s="172" t="s">
        <v>4248</v>
      </c>
      <c r="B257" s="176">
        <v>46135</v>
      </c>
      <c r="C257" s="172" t="s">
        <v>104</v>
      </c>
      <c r="D257" s="172" t="s">
        <v>105</v>
      </c>
      <c r="E257" s="172" t="s">
        <v>58</v>
      </c>
      <c r="F257" s="172" t="s">
        <v>1300</v>
      </c>
      <c r="G257" s="172" t="s">
        <v>84</v>
      </c>
      <c r="H257" s="177">
        <v>1</v>
      </c>
      <c r="I257" s="178">
        <v>2820</v>
      </c>
      <c r="J257" s="176">
        <v>46132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-1353.6</v>
      </c>
    </row>
    <row r="258" spans="1:16" ht="19.5" hidden="1" customHeight="1">
      <c r="A258" s="172" t="s">
        <v>4248</v>
      </c>
      <c r="B258" s="176">
        <v>46135</v>
      </c>
      <c r="C258" s="172" t="s">
        <v>2694</v>
      </c>
      <c r="D258" s="172" t="s">
        <v>95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2820</v>
      </c>
      <c r="J258" s="176">
        <v>46132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-12.5</v>
      </c>
    </row>
    <row r="259" spans="1:16" ht="19.5" hidden="1" customHeight="1">
      <c r="A259" s="172" t="s">
        <v>4249</v>
      </c>
      <c r="B259" s="176">
        <v>46135</v>
      </c>
      <c r="C259" s="172" t="s">
        <v>92</v>
      </c>
      <c r="D259" s="172" t="s">
        <v>24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2820</v>
      </c>
      <c r="J259" s="176">
        <v>46128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-299.60000000000002</v>
      </c>
    </row>
    <row r="260" spans="1:16" ht="19.5" hidden="1" customHeight="1">
      <c r="A260" s="172" t="s">
        <v>4249</v>
      </c>
      <c r="B260" s="176">
        <v>46135</v>
      </c>
      <c r="C260" s="172" t="s">
        <v>100</v>
      </c>
      <c r="D260" s="172" t="s">
        <v>101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2820</v>
      </c>
      <c r="J260" s="176">
        <v>46128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1076.1199999999999</v>
      </c>
    </row>
    <row r="261" spans="1:16" ht="19.5" hidden="1" customHeight="1">
      <c r="A261" s="172" t="s">
        <v>4249</v>
      </c>
      <c r="B261" s="176">
        <v>46135</v>
      </c>
      <c r="C261" s="172" t="s">
        <v>100</v>
      </c>
      <c r="D261" s="172" t="s">
        <v>102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2820</v>
      </c>
      <c r="J261" s="176">
        <v>46128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10.76</v>
      </c>
    </row>
    <row r="262" spans="1:16" ht="19.5" hidden="1" customHeight="1">
      <c r="A262" s="172" t="s">
        <v>4249</v>
      </c>
      <c r="B262" s="176">
        <v>46135</v>
      </c>
      <c r="C262" s="172" t="s">
        <v>100</v>
      </c>
      <c r="D262" s="172" t="s">
        <v>103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2820</v>
      </c>
      <c r="J262" s="176">
        <v>46128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1733.12</v>
      </c>
    </row>
    <row r="263" spans="1:16" ht="19.5" hidden="1" customHeight="1">
      <c r="A263" s="172" t="s">
        <v>4249</v>
      </c>
      <c r="B263" s="176">
        <v>46135</v>
      </c>
      <c r="C263" s="172" t="s">
        <v>104</v>
      </c>
      <c r="D263" s="172" t="s">
        <v>105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2820</v>
      </c>
      <c r="J263" s="176">
        <v>46128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-1353.6</v>
      </c>
    </row>
    <row r="264" spans="1:16" ht="19.5" hidden="1" customHeight="1">
      <c r="A264" s="172" t="s">
        <v>4249</v>
      </c>
      <c r="B264" s="176">
        <v>46135</v>
      </c>
      <c r="C264" s="172" t="s">
        <v>2694</v>
      </c>
      <c r="D264" s="172" t="s">
        <v>95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2820</v>
      </c>
      <c r="J264" s="176">
        <v>46128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-12.17</v>
      </c>
    </row>
    <row r="265" spans="1:16" ht="19.5" hidden="1" customHeight="1">
      <c r="A265" s="172" t="s">
        <v>4249</v>
      </c>
      <c r="B265" s="176">
        <v>46135</v>
      </c>
      <c r="C265" s="172" t="s">
        <v>2694</v>
      </c>
      <c r="D265" s="172" t="s">
        <v>82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0</v>
      </c>
      <c r="J265" s="176">
        <v>46128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-20.45</v>
      </c>
    </row>
    <row r="266" spans="1:16" ht="19.5" hidden="1" customHeight="1">
      <c r="A266" s="172" t="s">
        <v>4250</v>
      </c>
      <c r="B266" s="176">
        <v>46135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2870</v>
      </c>
      <c r="J266" s="176">
        <v>46132</v>
      </c>
      <c r="K266" s="172" t="s">
        <v>93</v>
      </c>
      <c r="L266" s="172" t="s">
        <v>94</v>
      </c>
      <c r="M266" s="179">
        <v>0.48</v>
      </c>
      <c r="N266" s="177"/>
      <c r="O266" s="177"/>
      <c r="P266" s="180">
        <v>-70</v>
      </c>
    </row>
    <row r="267" spans="1:16" ht="19.5" hidden="1" customHeight="1">
      <c r="A267" s="172" t="s">
        <v>4250</v>
      </c>
      <c r="B267" s="176">
        <v>46135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2870</v>
      </c>
      <c r="J267" s="176">
        <v>46132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1027.6199999999999</v>
      </c>
    </row>
    <row r="268" spans="1:16" ht="19.5" hidden="1" customHeight="1">
      <c r="A268" s="172" t="s">
        <v>4250</v>
      </c>
      <c r="B268" s="176">
        <v>46135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2870</v>
      </c>
      <c r="J268" s="176">
        <v>46132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10.28</v>
      </c>
    </row>
    <row r="269" spans="1:16" ht="19.5" hidden="1" customHeight="1">
      <c r="A269" s="172" t="s">
        <v>4250</v>
      </c>
      <c r="B269" s="176">
        <v>46135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2870</v>
      </c>
      <c r="J269" s="176">
        <v>46132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1832.1</v>
      </c>
    </row>
    <row r="270" spans="1:16" ht="19.5" hidden="1" customHeight="1">
      <c r="A270" s="172" t="s">
        <v>4250</v>
      </c>
      <c r="B270" s="176">
        <v>46135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2870</v>
      </c>
      <c r="J270" s="176">
        <v>46132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-1377.6</v>
      </c>
    </row>
    <row r="271" spans="1:16" ht="19.5" hidden="1" customHeight="1">
      <c r="A271" s="172" t="s">
        <v>4250</v>
      </c>
      <c r="B271" s="176">
        <v>46135</v>
      </c>
      <c r="C271" s="172" t="s">
        <v>2694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2870</v>
      </c>
      <c r="J271" s="176">
        <v>46132</v>
      </c>
      <c r="K271" s="172" t="s">
        <v>93</v>
      </c>
      <c r="L271" s="172" t="s">
        <v>94</v>
      </c>
      <c r="M271" s="179">
        <v>0.48</v>
      </c>
      <c r="N271" s="177"/>
      <c r="O271" s="177"/>
      <c r="P271" s="180">
        <v>-5.77</v>
      </c>
    </row>
    <row r="272" spans="1:16" ht="19.5" hidden="1" customHeight="1">
      <c r="A272" s="172" t="s">
        <v>4250</v>
      </c>
      <c r="B272" s="176">
        <v>46135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46132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-19.52</v>
      </c>
    </row>
    <row r="273" spans="1:16" ht="19.5" hidden="1" customHeight="1">
      <c r="A273" s="172" t="s">
        <v>4251</v>
      </c>
      <c r="B273" s="176">
        <v>46135</v>
      </c>
      <c r="C273" s="172" t="s">
        <v>92</v>
      </c>
      <c r="D273" s="172" t="s">
        <v>24</v>
      </c>
      <c r="E273" s="172" t="s">
        <v>43</v>
      </c>
      <c r="F273" s="172" t="s">
        <v>125</v>
      </c>
      <c r="G273" s="172" t="s">
        <v>84</v>
      </c>
      <c r="H273" s="177">
        <v>1</v>
      </c>
      <c r="I273" s="178">
        <v>2870</v>
      </c>
      <c r="J273" s="176">
        <v>46133</v>
      </c>
      <c r="K273" s="172" t="s">
        <v>93</v>
      </c>
      <c r="L273" s="172" t="s">
        <v>94</v>
      </c>
      <c r="M273" s="179">
        <v>0.48</v>
      </c>
      <c r="N273" s="177"/>
      <c r="O273" s="177"/>
      <c r="P273" s="180">
        <v>-77</v>
      </c>
    </row>
    <row r="274" spans="1:16" ht="19.5" hidden="1" customHeight="1">
      <c r="A274" s="172" t="s">
        <v>4251</v>
      </c>
      <c r="B274" s="176">
        <v>46135</v>
      </c>
      <c r="C274" s="172" t="s">
        <v>100</v>
      </c>
      <c r="D274" s="172" t="s">
        <v>101</v>
      </c>
      <c r="E274" s="172" t="s">
        <v>43</v>
      </c>
      <c r="F274" s="172" t="s">
        <v>125</v>
      </c>
      <c r="G274" s="172" t="s">
        <v>84</v>
      </c>
      <c r="H274" s="177">
        <v>1</v>
      </c>
      <c r="I274" s="178">
        <v>2870</v>
      </c>
      <c r="J274" s="176">
        <v>46133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1064.57</v>
      </c>
    </row>
    <row r="275" spans="1:16" ht="19.5" hidden="1" customHeight="1">
      <c r="A275" s="172" t="s">
        <v>4251</v>
      </c>
      <c r="B275" s="176">
        <v>46135</v>
      </c>
      <c r="C275" s="172" t="s">
        <v>100</v>
      </c>
      <c r="D275" s="172" t="s">
        <v>102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2870</v>
      </c>
      <c r="J275" s="176">
        <v>46133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10.65</v>
      </c>
    </row>
    <row r="276" spans="1:16" ht="19.5" hidden="1" customHeight="1">
      <c r="A276" s="172" t="s">
        <v>4251</v>
      </c>
      <c r="B276" s="176">
        <v>46135</v>
      </c>
      <c r="C276" s="172" t="s">
        <v>100</v>
      </c>
      <c r="D276" s="172" t="s">
        <v>103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2870</v>
      </c>
      <c r="J276" s="176">
        <v>46133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1794.78</v>
      </c>
    </row>
    <row r="277" spans="1:16" ht="19.5" hidden="1" customHeight="1">
      <c r="A277" s="172" t="s">
        <v>4251</v>
      </c>
      <c r="B277" s="176">
        <v>46135</v>
      </c>
      <c r="C277" s="172" t="s">
        <v>104</v>
      </c>
      <c r="D277" s="172" t="s">
        <v>105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2870</v>
      </c>
      <c r="J277" s="176">
        <v>46133</v>
      </c>
      <c r="K277" s="172" t="s">
        <v>93</v>
      </c>
      <c r="L277" s="172" t="s">
        <v>94</v>
      </c>
      <c r="M277" s="179">
        <v>0.48</v>
      </c>
      <c r="N277" s="177"/>
      <c r="O277" s="177"/>
      <c r="P277" s="180">
        <v>-1377.6</v>
      </c>
    </row>
    <row r="278" spans="1:16" ht="19.5" hidden="1" customHeight="1">
      <c r="A278" s="172" t="s">
        <v>4251</v>
      </c>
      <c r="B278" s="176">
        <v>46135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2870</v>
      </c>
      <c r="J278" s="176">
        <v>46133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-4.6900000000000004</v>
      </c>
    </row>
    <row r="279" spans="1:16" ht="19.5" hidden="1" customHeight="1">
      <c r="A279" s="172" t="s">
        <v>4197</v>
      </c>
      <c r="B279" s="176">
        <v>46135</v>
      </c>
      <c r="C279" s="172" t="s">
        <v>2694</v>
      </c>
      <c r="D279" s="172" t="s">
        <v>82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0</v>
      </c>
      <c r="J279" s="176">
        <v>46132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24.95</v>
      </c>
    </row>
    <row r="280" spans="1:16" ht="19.5" hidden="1" customHeight="1">
      <c r="A280" s="172" t="s">
        <v>4251</v>
      </c>
      <c r="B280" s="176">
        <v>46135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46133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-20.23</v>
      </c>
    </row>
    <row r="281" spans="1:16" ht="19.5" hidden="1" customHeight="1">
      <c r="A281" s="172" t="s">
        <v>4252</v>
      </c>
      <c r="B281" s="176">
        <v>46135</v>
      </c>
      <c r="C281" s="172" t="s">
        <v>92</v>
      </c>
      <c r="D281" s="172" t="s">
        <v>24</v>
      </c>
      <c r="E281" s="172" t="s">
        <v>59</v>
      </c>
      <c r="F281" s="172" t="s">
        <v>1386</v>
      </c>
      <c r="G281" s="172" t="s">
        <v>84</v>
      </c>
      <c r="H281" s="177">
        <v>1</v>
      </c>
      <c r="I281" s="178">
        <v>2500</v>
      </c>
      <c r="J281" s="176">
        <v>46134</v>
      </c>
      <c r="K281" s="172" t="s">
        <v>93</v>
      </c>
      <c r="L281" s="172" t="s">
        <v>94</v>
      </c>
      <c r="M281" s="179">
        <v>0.48</v>
      </c>
      <c r="N281" s="177"/>
      <c r="O281" s="177"/>
      <c r="P281" s="180">
        <v>-74</v>
      </c>
    </row>
    <row r="282" spans="1:16" ht="19.5" hidden="1" customHeight="1">
      <c r="A282" s="172" t="s">
        <v>4252</v>
      </c>
      <c r="B282" s="176">
        <v>46135</v>
      </c>
      <c r="C282" s="172" t="s">
        <v>100</v>
      </c>
      <c r="D282" s="172" t="s">
        <v>101</v>
      </c>
      <c r="E282" s="172" t="s">
        <v>59</v>
      </c>
      <c r="F282" s="172" t="s">
        <v>1386</v>
      </c>
      <c r="G282" s="172" t="s">
        <v>84</v>
      </c>
      <c r="H282" s="177">
        <v>1</v>
      </c>
      <c r="I282" s="178">
        <v>2500</v>
      </c>
      <c r="J282" s="176">
        <v>46134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1202.8399999999999</v>
      </c>
    </row>
    <row r="283" spans="1:16" ht="19.5" hidden="1" customHeight="1">
      <c r="A283" s="172" t="s">
        <v>4252</v>
      </c>
      <c r="B283" s="176">
        <v>46135</v>
      </c>
      <c r="C283" s="172" t="s">
        <v>100</v>
      </c>
      <c r="D283" s="172" t="s">
        <v>102</v>
      </c>
      <c r="E283" s="172" t="s">
        <v>59</v>
      </c>
      <c r="F283" s="172" t="s">
        <v>1386</v>
      </c>
      <c r="G283" s="172" t="s">
        <v>84</v>
      </c>
      <c r="H283" s="177">
        <v>1</v>
      </c>
      <c r="I283" s="178">
        <v>2500</v>
      </c>
      <c r="J283" s="176">
        <v>46134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12.03</v>
      </c>
    </row>
    <row r="284" spans="1:16" ht="19.5" hidden="1" customHeight="1">
      <c r="A284" s="172" t="s">
        <v>4252</v>
      </c>
      <c r="B284" s="176">
        <v>46135</v>
      </c>
      <c r="C284" s="172" t="s">
        <v>100</v>
      </c>
      <c r="D284" s="172" t="s">
        <v>103</v>
      </c>
      <c r="E284" s="172" t="s">
        <v>59</v>
      </c>
      <c r="F284" s="172" t="s">
        <v>1386</v>
      </c>
      <c r="G284" s="172" t="s">
        <v>84</v>
      </c>
      <c r="H284" s="177">
        <v>1</v>
      </c>
      <c r="I284" s="178">
        <v>2500</v>
      </c>
      <c r="J284" s="176">
        <v>46134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1285.1300000000001</v>
      </c>
    </row>
    <row r="285" spans="1:16" ht="19.5" hidden="1" customHeight="1">
      <c r="A285" s="172" t="s">
        <v>4252</v>
      </c>
      <c r="B285" s="176">
        <v>46135</v>
      </c>
      <c r="C285" s="172" t="s">
        <v>104</v>
      </c>
      <c r="D285" s="172" t="s">
        <v>105</v>
      </c>
      <c r="E285" s="172" t="s">
        <v>59</v>
      </c>
      <c r="F285" s="172" t="s">
        <v>1386</v>
      </c>
      <c r="G285" s="172" t="s">
        <v>84</v>
      </c>
      <c r="H285" s="177">
        <v>1</v>
      </c>
      <c r="I285" s="178">
        <v>2500</v>
      </c>
      <c r="J285" s="176">
        <v>46134</v>
      </c>
      <c r="K285" s="172" t="s">
        <v>93</v>
      </c>
      <c r="L285" s="172" t="s">
        <v>94</v>
      </c>
      <c r="M285" s="179">
        <v>0.48</v>
      </c>
      <c r="N285" s="177"/>
      <c r="O285" s="177"/>
      <c r="P285" s="180">
        <v>-1200</v>
      </c>
    </row>
    <row r="286" spans="1:16" ht="19.5" hidden="1" customHeight="1">
      <c r="A286" s="172" t="s">
        <v>4252</v>
      </c>
      <c r="B286" s="176">
        <v>46135</v>
      </c>
      <c r="C286" s="172" t="s">
        <v>2694</v>
      </c>
      <c r="D286" s="172" t="s">
        <v>95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2500</v>
      </c>
      <c r="J286" s="176">
        <v>46134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-6.99</v>
      </c>
    </row>
    <row r="287" spans="1:16" ht="19.5" hidden="1" customHeight="1">
      <c r="A287" s="172" t="s">
        <v>4239</v>
      </c>
      <c r="B287" s="176">
        <v>46135</v>
      </c>
      <c r="C287" s="172" t="s">
        <v>166</v>
      </c>
      <c r="D287" s="172" t="s">
        <v>167</v>
      </c>
      <c r="E287" s="172" t="s">
        <v>60</v>
      </c>
      <c r="F287" s="172" t="s">
        <v>1426</v>
      </c>
      <c r="G287" s="172" t="s">
        <v>84</v>
      </c>
      <c r="H287" s="177">
        <v>1</v>
      </c>
      <c r="I287" s="178">
        <v>-2820</v>
      </c>
      <c r="J287" s="176">
        <v>46133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-1073.6300000000001</v>
      </c>
    </row>
    <row r="288" spans="1:16" ht="19.5" hidden="1" customHeight="1">
      <c r="A288" s="172" t="s">
        <v>4239</v>
      </c>
      <c r="B288" s="176">
        <v>46135</v>
      </c>
      <c r="C288" s="172" t="s">
        <v>166</v>
      </c>
      <c r="D288" s="172" t="s">
        <v>102</v>
      </c>
      <c r="E288" s="172" t="s">
        <v>60</v>
      </c>
      <c r="F288" s="172" t="s">
        <v>1426</v>
      </c>
      <c r="G288" s="172" t="s">
        <v>84</v>
      </c>
      <c r="H288" s="177">
        <v>1</v>
      </c>
      <c r="I288" s="178">
        <v>-2820</v>
      </c>
      <c r="J288" s="176">
        <v>46133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-10.74</v>
      </c>
    </row>
    <row r="289" spans="1:16" ht="19.5" hidden="1" customHeight="1">
      <c r="A289" s="172" t="s">
        <v>4239</v>
      </c>
      <c r="B289" s="176">
        <v>46135</v>
      </c>
      <c r="C289" s="172" t="s">
        <v>166</v>
      </c>
      <c r="D289" s="172" t="s">
        <v>103</v>
      </c>
      <c r="E289" s="172" t="s">
        <v>60</v>
      </c>
      <c r="F289" s="172" t="s">
        <v>1426</v>
      </c>
      <c r="G289" s="172" t="s">
        <v>84</v>
      </c>
      <c r="H289" s="177">
        <v>1</v>
      </c>
      <c r="I289" s="178">
        <v>-2820</v>
      </c>
      <c r="J289" s="176">
        <v>46133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-1735.63</v>
      </c>
    </row>
    <row r="290" spans="1:16" ht="19.5" hidden="1" customHeight="1">
      <c r="A290" s="172" t="s">
        <v>4239</v>
      </c>
      <c r="B290" s="176">
        <v>46135</v>
      </c>
      <c r="C290" s="172" t="s">
        <v>104</v>
      </c>
      <c r="D290" s="172" t="s">
        <v>168</v>
      </c>
      <c r="E290" s="172" t="s">
        <v>60</v>
      </c>
      <c r="F290" s="172" t="s">
        <v>1426</v>
      </c>
      <c r="G290" s="172" t="s">
        <v>84</v>
      </c>
      <c r="H290" s="177">
        <v>1</v>
      </c>
      <c r="I290" s="178">
        <v>-2820</v>
      </c>
      <c r="J290" s="176">
        <v>46133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1353.6</v>
      </c>
    </row>
    <row r="291" spans="1:16" ht="19.5" hidden="1" customHeight="1">
      <c r="A291" s="172" t="s">
        <v>4253</v>
      </c>
      <c r="B291" s="176">
        <v>46135</v>
      </c>
      <c r="C291" s="172" t="s">
        <v>2694</v>
      </c>
      <c r="D291" s="172" t="s">
        <v>82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46135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-19.16</v>
      </c>
    </row>
    <row r="292" spans="1:16" ht="19.5" hidden="1" customHeight="1">
      <c r="A292" s="172" t="s">
        <v>4252</v>
      </c>
      <c r="B292" s="176">
        <v>46135</v>
      </c>
      <c r="C292" s="172" t="s">
        <v>2694</v>
      </c>
      <c r="D292" s="172" t="s">
        <v>82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46134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-22.85</v>
      </c>
    </row>
    <row r="293" spans="1:16" ht="19.5" hidden="1" customHeight="1">
      <c r="A293" s="172" t="s">
        <v>4214</v>
      </c>
      <c r="B293" s="176">
        <v>46135</v>
      </c>
      <c r="C293" s="172" t="s">
        <v>2694</v>
      </c>
      <c r="D293" s="172" t="s">
        <v>82</v>
      </c>
      <c r="E293" s="172" t="s">
        <v>60</v>
      </c>
      <c r="F293" s="172" t="s">
        <v>1426</v>
      </c>
      <c r="G293" s="172" t="s">
        <v>84</v>
      </c>
      <c r="H293" s="177">
        <v>1</v>
      </c>
      <c r="I293" s="178">
        <v>0</v>
      </c>
      <c r="J293" s="176">
        <v>46133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20.399999999999999</v>
      </c>
    </row>
    <row r="294" spans="1:16" ht="19.5" hidden="1" customHeight="1">
      <c r="A294" s="172" t="s">
        <v>3848</v>
      </c>
      <c r="B294" s="176">
        <v>46135</v>
      </c>
      <c r="C294" s="172" t="s">
        <v>92</v>
      </c>
      <c r="D294" s="172" t="s">
        <v>97</v>
      </c>
      <c r="E294" s="172" t="s">
        <v>57</v>
      </c>
      <c r="F294" s="172" t="s">
        <v>1263</v>
      </c>
      <c r="G294" s="172" t="s">
        <v>84</v>
      </c>
      <c r="H294" s="177">
        <v>1</v>
      </c>
      <c r="I294" s="178">
        <v>0</v>
      </c>
      <c r="J294" s="176">
        <v>46123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-90</v>
      </c>
    </row>
    <row r="295" spans="1:16" ht="19.5" hidden="1" customHeight="1">
      <c r="A295" s="172" t="s">
        <v>4254</v>
      </c>
      <c r="B295" s="176">
        <v>46135</v>
      </c>
      <c r="C295" s="172" t="s">
        <v>92</v>
      </c>
      <c r="D295" s="172" t="s">
        <v>24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2600</v>
      </c>
      <c r="J295" s="176">
        <v>46134</v>
      </c>
      <c r="K295" s="172" t="s">
        <v>93</v>
      </c>
      <c r="L295" s="172" t="s">
        <v>94</v>
      </c>
      <c r="M295" s="179">
        <v>0.48</v>
      </c>
      <c r="N295" s="177"/>
      <c r="O295" s="177"/>
      <c r="P295" s="180">
        <v>-80</v>
      </c>
    </row>
    <row r="296" spans="1:16" ht="19.5" hidden="1" customHeight="1">
      <c r="A296" s="172" t="s">
        <v>4254</v>
      </c>
      <c r="B296" s="176">
        <v>46135</v>
      </c>
      <c r="C296" s="172" t="s">
        <v>100</v>
      </c>
      <c r="D296" s="172" t="s">
        <v>101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2600</v>
      </c>
      <c r="J296" s="176">
        <v>46134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1015.24</v>
      </c>
    </row>
    <row r="297" spans="1:16" ht="19.5" hidden="1" customHeight="1">
      <c r="A297" s="172" t="s">
        <v>4254</v>
      </c>
      <c r="B297" s="176">
        <v>46135</v>
      </c>
      <c r="C297" s="172" t="s">
        <v>100</v>
      </c>
      <c r="D297" s="172" t="s">
        <v>102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2600</v>
      </c>
      <c r="J297" s="176">
        <v>46134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10.15</v>
      </c>
    </row>
    <row r="298" spans="1:16" ht="19.5" hidden="1" customHeight="1">
      <c r="A298" s="172" t="s">
        <v>4254</v>
      </c>
      <c r="B298" s="176">
        <v>46135</v>
      </c>
      <c r="C298" s="172" t="s">
        <v>100</v>
      </c>
      <c r="D298" s="172" t="s">
        <v>103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2600</v>
      </c>
      <c r="J298" s="176">
        <v>46134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1574.61</v>
      </c>
    </row>
    <row r="299" spans="1:16" ht="19.5" hidden="1" customHeight="1">
      <c r="A299" s="172" t="s">
        <v>4254</v>
      </c>
      <c r="B299" s="176">
        <v>46135</v>
      </c>
      <c r="C299" s="172" t="s">
        <v>104</v>
      </c>
      <c r="D299" s="172" t="s">
        <v>105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2600</v>
      </c>
      <c r="J299" s="176">
        <v>46134</v>
      </c>
      <c r="K299" s="172" t="s">
        <v>93</v>
      </c>
      <c r="L299" s="172" t="s">
        <v>94</v>
      </c>
      <c r="M299" s="179">
        <v>0.48</v>
      </c>
      <c r="N299" s="177"/>
      <c r="O299" s="177"/>
      <c r="P299" s="180">
        <v>-1248</v>
      </c>
    </row>
    <row r="300" spans="1:16" ht="19.5" hidden="1" customHeight="1">
      <c r="A300" s="172" t="s">
        <v>4254</v>
      </c>
      <c r="B300" s="176">
        <v>46135</v>
      </c>
      <c r="C300" s="172" t="s">
        <v>2694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2600</v>
      </c>
      <c r="J300" s="176">
        <v>46134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-6.19</v>
      </c>
    </row>
    <row r="301" spans="1:16" ht="19.5" hidden="1" customHeight="1">
      <c r="A301" s="172" t="s">
        <v>4254</v>
      </c>
      <c r="B301" s="176">
        <v>46135</v>
      </c>
      <c r="C301" s="172" t="s">
        <v>2694</v>
      </c>
      <c r="D301" s="172" t="s">
        <v>82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46134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-19.29</v>
      </c>
    </row>
    <row r="302" spans="1:16" ht="19.5" hidden="1" customHeight="1">
      <c r="A302" s="172" t="s">
        <v>4252</v>
      </c>
      <c r="B302" s="176">
        <v>46135</v>
      </c>
      <c r="C302" s="172" t="s">
        <v>2694</v>
      </c>
      <c r="D302" s="172" t="s">
        <v>82</v>
      </c>
      <c r="E302" s="172" t="s">
        <v>59</v>
      </c>
      <c r="F302" s="172" t="s">
        <v>1386</v>
      </c>
      <c r="G302" s="172" t="s">
        <v>84</v>
      </c>
      <c r="H302" s="177">
        <v>1</v>
      </c>
      <c r="I302" s="178">
        <v>0</v>
      </c>
      <c r="J302" s="176">
        <v>46134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22.85</v>
      </c>
    </row>
    <row r="303" spans="1:16" ht="19.5" hidden="1" customHeight="1">
      <c r="A303" s="172" t="s">
        <v>3848</v>
      </c>
      <c r="B303" s="176">
        <v>46135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46123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4252</v>
      </c>
      <c r="B304" s="176">
        <v>46135</v>
      </c>
      <c r="C304" s="172" t="s">
        <v>166</v>
      </c>
      <c r="D304" s="172" t="s">
        <v>167</v>
      </c>
      <c r="E304" s="172" t="s">
        <v>59</v>
      </c>
      <c r="F304" s="172" t="s">
        <v>1386</v>
      </c>
      <c r="G304" s="172" t="s">
        <v>84</v>
      </c>
      <c r="H304" s="177">
        <v>1</v>
      </c>
      <c r="I304" s="178">
        <v>-2500</v>
      </c>
      <c r="J304" s="176">
        <v>46134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-1202.8399999999999</v>
      </c>
    </row>
    <row r="305" spans="1:16" ht="19.5" hidden="1" customHeight="1">
      <c r="A305" s="172" t="s">
        <v>4252</v>
      </c>
      <c r="B305" s="176">
        <v>46135</v>
      </c>
      <c r="C305" s="172" t="s">
        <v>166</v>
      </c>
      <c r="D305" s="172" t="s">
        <v>102</v>
      </c>
      <c r="E305" s="172" t="s">
        <v>59</v>
      </c>
      <c r="F305" s="172" t="s">
        <v>1386</v>
      </c>
      <c r="G305" s="172" t="s">
        <v>84</v>
      </c>
      <c r="H305" s="177">
        <v>1</v>
      </c>
      <c r="I305" s="178">
        <v>-2500</v>
      </c>
      <c r="J305" s="176">
        <v>46134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-12.03</v>
      </c>
    </row>
    <row r="306" spans="1:16" ht="19.5" hidden="1" customHeight="1">
      <c r="A306" s="172" t="s">
        <v>4252</v>
      </c>
      <c r="B306" s="176">
        <v>46135</v>
      </c>
      <c r="C306" s="172" t="s">
        <v>166</v>
      </c>
      <c r="D306" s="172" t="s">
        <v>103</v>
      </c>
      <c r="E306" s="172" t="s">
        <v>59</v>
      </c>
      <c r="F306" s="172" t="s">
        <v>1386</v>
      </c>
      <c r="G306" s="172" t="s">
        <v>84</v>
      </c>
      <c r="H306" s="177">
        <v>1</v>
      </c>
      <c r="I306" s="178">
        <v>-2500</v>
      </c>
      <c r="J306" s="176">
        <v>46134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-1285.1300000000001</v>
      </c>
    </row>
    <row r="307" spans="1:16" ht="19.5" hidden="1" customHeight="1">
      <c r="A307" s="172" t="s">
        <v>4252</v>
      </c>
      <c r="B307" s="176">
        <v>46135</v>
      </c>
      <c r="C307" s="172" t="s">
        <v>104</v>
      </c>
      <c r="D307" s="172" t="s">
        <v>168</v>
      </c>
      <c r="E307" s="172" t="s">
        <v>59</v>
      </c>
      <c r="F307" s="172" t="s">
        <v>1386</v>
      </c>
      <c r="G307" s="172" t="s">
        <v>84</v>
      </c>
      <c r="H307" s="177">
        <v>1</v>
      </c>
      <c r="I307" s="178">
        <v>-2500</v>
      </c>
      <c r="J307" s="176">
        <v>46134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1200</v>
      </c>
    </row>
    <row r="308" spans="1:16" ht="19.5" hidden="1" customHeight="1">
      <c r="A308" s="172" t="s">
        <v>4255</v>
      </c>
      <c r="B308" s="176">
        <v>46135</v>
      </c>
      <c r="C308" s="172" t="s">
        <v>92</v>
      </c>
      <c r="D308" s="172" t="s">
        <v>24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2820</v>
      </c>
      <c r="J308" s="176">
        <v>46132</v>
      </c>
      <c r="K308" s="172" t="s">
        <v>93</v>
      </c>
      <c r="L308" s="172" t="s">
        <v>94</v>
      </c>
      <c r="M308" s="179">
        <v>0.48</v>
      </c>
      <c r="N308" s="177"/>
      <c r="O308" s="177"/>
      <c r="P308" s="180">
        <v>-70</v>
      </c>
    </row>
    <row r="309" spans="1:16" ht="19.5" hidden="1" customHeight="1">
      <c r="A309" s="172" t="s">
        <v>4255</v>
      </c>
      <c r="B309" s="176">
        <v>46135</v>
      </c>
      <c r="C309" s="172" t="s">
        <v>100</v>
      </c>
      <c r="D309" s="172" t="s">
        <v>101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2820</v>
      </c>
      <c r="J309" s="176">
        <v>46132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1089.52</v>
      </c>
    </row>
    <row r="310" spans="1:16" ht="19.5" hidden="1" customHeight="1">
      <c r="A310" s="172" t="s">
        <v>4255</v>
      </c>
      <c r="B310" s="176">
        <v>46135</v>
      </c>
      <c r="C310" s="172" t="s">
        <v>100</v>
      </c>
      <c r="D310" s="172" t="s">
        <v>102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2820</v>
      </c>
      <c r="J310" s="176">
        <v>46132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10.9</v>
      </c>
    </row>
    <row r="311" spans="1:16" ht="19.5" hidden="1" customHeight="1">
      <c r="A311" s="172" t="s">
        <v>4255</v>
      </c>
      <c r="B311" s="176">
        <v>46135</v>
      </c>
      <c r="C311" s="172" t="s">
        <v>100</v>
      </c>
      <c r="D311" s="172" t="s">
        <v>103</v>
      </c>
      <c r="E311" s="172" t="s">
        <v>42</v>
      </c>
      <c r="F311" s="172" t="s">
        <v>89</v>
      </c>
      <c r="G311" s="172" t="s">
        <v>84</v>
      </c>
      <c r="H311" s="177">
        <v>1</v>
      </c>
      <c r="I311" s="178">
        <v>2820</v>
      </c>
      <c r="J311" s="176">
        <v>46132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1719.58</v>
      </c>
    </row>
    <row r="312" spans="1:16" ht="19.5" hidden="1" customHeight="1">
      <c r="A312" s="172" t="s">
        <v>4255</v>
      </c>
      <c r="B312" s="176">
        <v>46135</v>
      </c>
      <c r="C312" s="172" t="s">
        <v>104</v>
      </c>
      <c r="D312" s="172" t="s">
        <v>105</v>
      </c>
      <c r="E312" s="172" t="s">
        <v>42</v>
      </c>
      <c r="F312" s="172" t="s">
        <v>89</v>
      </c>
      <c r="G312" s="172" t="s">
        <v>84</v>
      </c>
      <c r="H312" s="177">
        <v>1</v>
      </c>
      <c r="I312" s="178">
        <v>2820</v>
      </c>
      <c r="J312" s="176">
        <v>46132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-1353.6</v>
      </c>
    </row>
    <row r="313" spans="1:16" ht="19.5" hidden="1" customHeight="1">
      <c r="A313" s="172" t="s">
        <v>4255</v>
      </c>
      <c r="B313" s="176">
        <v>46135</v>
      </c>
      <c r="C313" s="172" t="s">
        <v>2694</v>
      </c>
      <c r="D313" s="172" t="s">
        <v>95</v>
      </c>
      <c r="E313" s="172" t="s">
        <v>42</v>
      </c>
      <c r="F313" s="172" t="s">
        <v>89</v>
      </c>
      <c r="G313" s="172" t="s">
        <v>84</v>
      </c>
      <c r="H313" s="177">
        <v>1</v>
      </c>
      <c r="I313" s="178">
        <v>2820</v>
      </c>
      <c r="J313" s="176">
        <v>46132</v>
      </c>
      <c r="K313" s="172" t="s">
        <v>93</v>
      </c>
      <c r="L313" s="172" t="s">
        <v>94</v>
      </c>
      <c r="M313" s="179">
        <v>0.48</v>
      </c>
      <c r="N313" s="177"/>
      <c r="O313" s="177"/>
      <c r="P313" s="180">
        <v>-6.48</v>
      </c>
    </row>
    <row r="314" spans="1:16" ht="19.5" hidden="1" customHeight="1">
      <c r="A314" s="172" t="s">
        <v>4255</v>
      </c>
      <c r="B314" s="176">
        <v>46135</v>
      </c>
      <c r="C314" s="172" t="s">
        <v>2694</v>
      </c>
      <c r="D314" s="172" t="s">
        <v>82</v>
      </c>
      <c r="E314" s="172" t="s">
        <v>42</v>
      </c>
      <c r="F314" s="172" t="s">
        <v>89</v>
      </c>
      <c r="G314" s="172" t="s">
        <v>84</v>
      </c>
      <c r="H314" s="177">
        <v>1</v>
      </c>
      <c r="I314" s="178">
        <v>0</v>
      </c>
      <c r="J314" s="176">
        <v>46132</v>
      </c>
      <c r="K314" s="172" t="s">
        <v>85</v>
      </c>
      <c r="L314" s="172" t="s">
        <v>85</v>
      </c>
      <c r="M314" s="179">
        <v>0</v>
      </c>
      <c r="N314" s="177"/>
      <c r="O314" s="177"/>
      <c r="P314" s="180">
        <v>-20.7</v>
      </c>
    </row>
    <row r="315" spans="1:16" ht="19.5" customHeight="1">
      <c r="A315" s="172" t="s">
        <v>3246</v>
      </c>
      <c r="B315" s="176">
        <v>46135</v>
      </c>
      <c r="C315" s="172" t="s">
        <v>109</v>
      </c>
      <c r="D315" s="172" t="s">
        <v>139</v>
      </c>
      <c r="E315" s="172" t="s">
        <v>85</v>
      </c>
      <c r="F315" s="172" t="s">
        <v>85</v>
      </c>
      <c r="G315" s="172" t="s">
        <v>85</v>
      </c>
      <c r="H315" s="177">
        <v>0</v>
      </c>
      <c r="I315" s="178">
        <v>0</v>
      </c>
      <c r="J315" s="176">
        <v>46135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-416.96</v>
      </c>
    </row>
    <row r="316" spans="1:16" ht="19.5" customHeight="1">
      <c r="A316" s="172" t="s">
        <v>3406</v>
      </c>
      <c r="B316" s="176">
        <v>46135</v>
      </c>
      <c r="C316" s="172" t="s">
        <v>109</v>
      </c>
      <c r="D316" s="172" t="s">
        <v>139</v>
      </c>
      <c r="E316" s="172" t="s">
        <v>85</v>
      </c>
      <c r="F316" s="172" t="s">
        <v>85</v>
      </c>
      <c r="G316" s="172" t="s">
        <v>85</v>
      </c>
      <c r="H316" s="177">
        <v>0</v>
      </c>
      <c r="I316" s="178">
        <v>0</v>
      </c>
      <c r="J316" s="176">
        <v>46135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-301.14999999999998</v>
      </c>
    </row>
    <row r="317" spans="1:16" ht="19.5" customHeight="1">
      <c r="A317" s="172" t="s">
        <v>3434</v>
      </c>
      <c r="B317" s="176">
        <v>46135</v>
      </c>
      <c r="C317" s="172" t="s">
        <v>109</v>
      </c>
      <c r="D317" s="172" t="s">
        <v>139</v>
      </c>
      <c r="E317" s="172" t="s">
        <v>85</v>
      </c>
      <c r="F317" s="172" t="s">
        <v>85</v>
      </c>
      <c r="G317" s="172" t="s">
        <v>85</v>
      </c>
      <c r="H317" s="177">
        <v>0</v>
      </c>
      <c r="I317" s="178">
        <v>0</v>
      </c>
      <c r="J317" s="176">
        <v>46135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-296.12</v>
      </c>
    </row>
    <row r="318" spans="1:16" ht="19.5" customHeight="1">
      <c r="A318" s="172" t="s">
        <v>4209</v>
      </c>
      <c r="B318" s="176">
        <v>46135</v>
      </c>
      <c r="C318" s="172" t="s">
        <v>109</v>
      </c>
      <c r="D318" s="172" t="s">
        <v>139</v>
      </c>
      <c r="E318" s="172" t="s">
        <v>85</v>
      </c>
      <c r="F318" s="172" t="s">
        <v>85</v>
      </c>
      <c r="G318" s="172" t="s">
        <v>85</v>
      </c>
      <c r="H318" s="177">
        <v>0</v>
      </c>
      <c r="I318" s="178">
        <v>0</v>
      </c>
      <c r="J318" s="176">
        <v>46135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-290.35000000000002</v>
      </c>
    </row>
    <row r="319" spans="1:16" ht="19.5" customHeight="1">
      <c r="A319" s="172" t="s">
        <v>142</v>
      </c>
      <c r="B319" s="176">
        <v>46135</v>
      </c>
      <c r="C319" s="172" t="s">
        <v>109</v>
      </c>
      <c r="D319" s="172" t="s">
        <v>143</v>
      </c>
      <c r="E319" s="172" t="s">
        <v>85</v>
      </c>
      <c r="F319" s="172" t="s">
        <v>85</v>
      </c>
      <c r="G319" s="172" t="s">
        <v>85</v>
      </c>
      <c r="H319" s="177">
        <v>0</v>
      </c>
      <c r="I319" s="178">
        <v>0</v>
      </c>
      <c r="J319" s="176">
        <v>46135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-260</v>
      </c>
    </row>
    <row r="320" spans="1:16" ht="19.5" customHeight="1">
      <c r="A320" s="172" t="s">
        <v>3013</v>
      </c>
      <c r="B320" s="176">
        <v>46135</v>
      </c>
      <c r="C320" s="172" t="s">
        <v>109</v>
      </c>
      <c r="D320" s="172" t="s">
        <v>143</v>
      </c>
      <c r="E320" s="172" t="s">
        <v>85</v>
      </c>
      <c r="F320" s="172" t="s">
        <v>85</v>
      </c>
      <c r="G320" s="172" t="s">
        <v>85</v>
      </c>
      <c r="H320" s="177">
        <v>0</v>
      </c>
      <c r="I320" s="178">
        <v>0</v>
      </c>
      <c r="J320" s="176">
        <v>46135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-851</v>
      </c>
    </row>
    <row r="321" spans="1:16" ht="19.5" customHeight="1">
      <c r="A321" s="172" t="s">
        <v>3251</v>
      </c>
      <c r="B321" s="176">
        <v>46135</v>
      </c>
      <c r="C321" s="172" t="s">
        <v>109</v>
      </c>
      <c r="D321" s="172" t="s">
        <v>139</v>
      </c>
      <c r="E321" s="172" t="s">
        <v>85</v>
      </c>
      <c r="F321" s="172" t="s">
        <v>85</v>
      </c>
      <c r="G321" s="172" t="s">
        <v>85</v>
      </c>
      <c r="H321" s="177">
        <v>0</v>
      </c>
      <c r="I321" s="178">
        <v>0</v>
      </c>
      <c r="J321" s="176">
        <v>46135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-428.94</v>
      </c>
    </row>
    <row r="322" spans="1:16" ht="19.5" customHeight="1">
      <c r="A322" s="172" t="s">
        <v>3433</v>
      </c>
      <c r="B322" s="176">
        <v>46135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46135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-507.55</v>
      </c>
    </row>
    <row r="323" spans="1:16" ht="19.5" hidden="1" customHeight="1">
      <c r="A323" s="172" t="s">
        <v>4256</v>
      </c>
      <c r="B323" s="176">
        <v>46136</v>
      </c>
      <c r="C323" s="172" t="s">
        <v>92</v>
      </c>
      <c r="D323" s="172" t="s">
        <v>24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0</v>
      </c>
      <c r="J323" s="176">
        <v>46131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-70</v>
      </c>
    </row>
    <row r="324" spans="1:16" ht="19.5" hidden="1" customHeight="1">
      <c r="A324" s="172" t="s">
        <v>4256</v>
      </c>
      <c r="B324" s="176">
        <v>46136</v>
      </c>
      <c r="C324" s="172" t="s">
        <v>92</v>
      </c>
      <c r="D324" s="172" t="s">
        <v>97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0</v>
      </c>
      <c r="J324" s="176">
        <v>46131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-68</v>
      </c>
    </row>
    <row r="325" spans="1:16" ht="19.5" hidden="1" customHeight="1">
      <c r="A325" s="172" t="s">
        <v>4257</v>
      </c>
      <c r="B325" s="176">
        <v>46136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46127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-79</v>
      </c>
    </row>
    <row r="326" spans="1:16" ht="19.5" hidden="1" customHeight="1">
      <c r="A326" s="172" t="s">
        <v>4257</v>
      </c>
      <c r="B326" s="176">
        <v>46136</v>
      </c>
      <c r="C326" s="172" t="s">
        <v>92</v>
      </c>
      <c r="D326" s="172" t="s">
        <v>97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46127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-71</v>
      </c>
    </row>
    <row r="327" spans="1:16" ht="19.5" hidden="1" customHeight="1">
      <c r="A327" s="172" t="s">
        <v>4257</v>
      </c>
      <c r="B327" s="176">
        <v>46136</v>
      </c>
      <c r="C327" s="172" t="s">
        <v>2694</v>
      </c>
      <c r="D327" s="172" t="s">
        <v>95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46127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-6.2</v>
      </c>
    </row>
    <row r="328" spans="1:16" ht="19.5" hidden="1" customHeight="1">
      <c r="A328" s="172" t="s">
        <v>4257</v>
      </c>
      <c r="B328" s="176">
        <v>46136</v>
      </c>
      <c r="C328" s="172" t="s">
        <v>2694</v>
      </c>
      <c r="D328" s="172" t="s">
        <v>98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46127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hidden="1" customHeight="1">
      <c r="A329" s="172" t="s">
        <v>4258</v>
      </c>
      <c r="B329" s="176">
        <v>46136</v>
      </c>
      <c r="C329" s="172" t="s">
        <v>2694</v>
      </c>
      <c r="D329" s="172" t="s">
        <v>95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0</v>
      </c>
      <c r="J329" s="176">
        <v>46133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-5.9</v>
      </c>
    </row>
    <row r="330" spans="1:16" ht="19.5" hidden="1" customHeight="1">
      <c r="A330" s="172" t="s">
        <v>4258</v>
      </c>
      <c r="B330" s="176">
        <v>46136</v>
      </c>
      <c r="C330" s="172" t="s">
        <v>2694</v>
      </c>
      <c r="D330" s="172" t="s">
        <v>98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0</v>
      </c>
      <c r="J330" s="176">
        <v>46133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-15</v>
      </c>
    </row>
    <row r="331" spans="1:16" ht="19.5" hidden="1" customHeight="1">
      <c r="A331" s="172" t="s">
        <v>4258</v>
      </c>
      <c r="B331" s="176">
        <v>46136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0</v>
      </c>
      <c r="J331" s="176">
        <v>46133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-80</v>
      </c>
    </row>
    <row r="332" spans="1:16" ht="19.5" hidden="1" customHeight="1">
      <c r="A332" s="172" t="s">
        <v>4258</v>
      </c>
      <c r="B332" s="176">
        <v>46136</v>
      </c>
      <c r="C332" s="172" t="s">
        <v>92</v>
      </c>
      <c r="D332" s="172" t="s">
        <v>97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0</v>
      </c>
      <c r="J332" s="176">
        <v>46133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-80</v>
      </c>
    </row>
    <row r="333" spans="1:16" ht="19.5" hidden="1" customHeight="1">
      <c r="A333" s="172" t="s">
        <v>4158</v>
      </c>
      <c r="B333" s="176">
        <v>46136</v>
      </c>
      <c r="C333" s="172" t="s">
        <v>92</v>
      </c>
      <c r="D333" s="172" t="s">
        <v>24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0</v>
      </c>
      <c r="J333" s="176">
        <v>46127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-71</v>
      </c>
    </row>
    <row r="334" spans="1:16" ht="19.5" hidden="1" customHeight="1">
      <c r="A334" s="172" t="s">
        <v>4158</v>
      </c>
      <c r="B334" s="176">
        <v>46136</v>
      </c>
      <c r="C334" s="172" t="s">
        <v>92</v>
      </c>
      <c r="D334" s="172" t="s">
        <v>97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0</v>
      </c>
      <c r="J334" s="176">
        <v>46127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-93</v>
      </c>
    </row>
    <row r="335" spans="1:16" ht="19.5" hidden="1" customHeight="1">
      <c r="A335" s="172" t="s">
        <v>4164</v>
      </c>
      <c r="B335" s="176">
        <v>46136</v>
      </c>
      <c r="C335" s="172" t="s">
        <v>92</v>
      </c>
      <c r="D335" s="172" t="s">
        <v>24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0</v>
      </c>
      <c r="J335" s="176">
        <v>46127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4164</v>
      </c>
      <c r="B336" s="176">
        <v>46136</v>
      </c>
      <c r="C336" s="172" t="s">
        <v>92</v>
      </c>
      <c r="D336" s="172" t="s">
        <v>97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0</v>
      </c>
      <c r="J336" s="176">
        <v>46127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-75</v>
      </c>
    </row>
    <row r="337" spans="1:16" ht="19.5" hidden="1" customHeight="1">
      <c r="A337" s="172" t="s">
        <v>4259</v>
      </c>
      <c r="B337" s="176">
        <v>46136</v>
      </c>
      <c r="C337" s="172" t="s">
        <v>92</v>
      </c>
      <c r="D337" s="172" t="s">
        <v>24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2820</v>
      </c>
      <c r="J337" s="176">
        <v>46126</v>
      </c>
      <c r="K337" s="172" t="s">
        <v>93</v>
      </c>
      <c r="L337" s="172" t="s">
        <v>94</v>
      </c>
      <c r="M337" s="179">
        <v>0.48</v>
      </c>
      <c r="N337" s="177"/>
      <c r="O337" s="177"/>
      <c r="P337" s="180">
        <v>-333.6</v>
      </c>
    </row>
    <row r="338" spans="1:16" ht="19.5" hidden="1" customHeight="1">
      <c r="A338" s="172" t="s">
        <v>4259</v>
      </c>
      <c r="B338" s="176">
        <v>46136</v>
      </c>
      <c r="C338" s="172" t="s">
        <v>100</v>
      </c>
      <c r="D338" s="172" t="s">
        <v>101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2820</v>
      </c>
      <c r="J338" s="176">
        <v>46126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1005.71</v>
      </c>
    </row>
    <row r="339" spans="1:16" ht="19.5" hidden="1" customHeight="1">
      <c r="A339" s="172" t="s">
        <v>4259</v>
      </c>
      <c r="B339" s="176">
        <v>46136</v>
      </c>
      <c r="C339" s="172" t="s">
        <v>100</v>
      </c>
      <c r="D339" s="172" t="s">
        <v>102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2820</v>
      </c>
      <c r="J339" s="176">
        <v>46126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10.06</v>
      </c>
    </row>
    <row r="340" spans="1:16" ht="19.5" hidden="1" customHeight="1">
      <c r="A340" s="172" t="s">
        <v>4259</v>
      </c>
      <c r="B340" s="176">
        <v>46136</v>
      </c>
      <c r="C340" s="172" t="s">
        <v>100</v>
      </c>
      <c r="D340" s="172" t="s">
        <v>103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2820</v>
      </c>
      <c r="J340" s="176">
        <v>46126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1804.23</v>
      </c>
    </row>
    <row r="341" spans="1:16" ht="19.5" hidden="1" customHeight="1">
      <c r="A341" s="172" t="s">
        <v>4259</v>
      </c>
      <c r="B341" s="176">
        <v>46136</v>
      </c>
      <c r="C341" s="172" t="s">
        <v>104</v>
      </c>
      <c r="D341" s="172" t="s">
        <v>105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2820</v>
      </c>
      <c r="J341" s="176">
        <v>46126</v>
      </c>
      <c r="K341" s="172" t="s">
        <v>93</v>
      </c>
      <c r="L341" s="172" t="s">
        <v>94</v>
      </c>
      <c r="M341" s="179">
        <v>0.48</v>
      </c>
      <c r="N341" s="177"/>
      <c r="O341" s="177"/>
      <c r="P341" s="180">
        <v>-1353.6</v>
      </c>
    </row>
    <row r="342" spans="1:16" ht="19.5" hidden="1" customHeight="1">
      <c r="A342" s="172" t="s">
        <v>4259</v>
      </c>
      <c r="B342" s="176">
        <v>46136</v>
      </c>
      <c r="C342" s="172" t="s">
        <v>2694</v>
      </c>
      <c r="D342" s="172" t="s">
        <v>95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2820</v>
      </c>
      <c r="J342" s="176">
        <v>46126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-7.35</v>
      </c>
    </row>
    <row r="343" spans="1:16" ht="19.5" hidden="1" customHeight="1">
      <c r="A343" s="172" t="s">
        <v>4256</v>
      </c>
      <c r="B343" s="176">
        <v>46136</v>
      </c>
      <c r="C343" s="172" t="s">
        <v>2694</v>
      </c>
      <c r="D343" s="172" t="s">
        <v>95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0</v>
      </c>
      <c r="J343" s="176">
        <v>46131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-6.22</v>
      </c>
    </row>
    <row r="344" spans="1:16" ht="19.5" hidden="1" customHeight="1">
      <c r="A344" s="172" t="s">
        <v>4256</v>
      </c>
      <c r="B344" s="176">
        <v>46136</v>
      </c>
      <c r="C344" s="172" t="s">
        <v>2694</v>
      </c>
      <c r="D344" s="172" t="s">
        <v>98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0</v>
      </c>
      <c r="J344" s="176">
        <v>46131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4158</v>
      </c>
      <c r="B345" s="176">
        <v>46136</v>
      </c>
      <c r="C345" s="172" t="s">
        <v>2694</v>
      </c>
      <c r="D345" s="172" t="s">
        <v>95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46127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-9.61</v>
      </c>
    </row>
    <row r="346" spans="1:16" ht="19.5" hidden="1" customHeight="1">
      <c r="A346" s="172" t="s">
        <v>4158</v>
      </c>
      <c r="B346" s="176">
        <v>46136</v>
      </c>
      <c r="C346" s="172" t="s">
        <v>2694</v>
      </c>
      <c r="D346" s="172" t="s">
        <v>98</v>
      </c>
      <c r="E346" s="172" t="s">
        <v>60</v>
      </c>
      <c r="F346" s="172" t="s">
        <v>1426</v>
      </c>
      <c r="G346" s="172" t="s">
        <v>84</v>
      </c>
      <c r="H346" s="177">
        <v>1</v>
      </c>
      <c r="I346" s="178">
        <v>0</v>
      </c>
      <c r="J346" s="176">
        <v>46127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-15</v>
      </c>
    </row>
    <row r="347" spans="1:16" ht="19.5" hidden="1" customHeight="1">
      <c r="A347" s="172" t="s">
        <v>4259</v>
      </c>
      <c r="B347" s="176">
        <v>46136</v>
      </c>
      <c r="C347" s="172" t="s">
        <v>2694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46126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-19.11</v>
      </c>
    </row>
    <row r="348" spans="1:16" ht="19.5" hidden="1" customHeight="1">
      <c r="A348" s="172" t="s">
        <v>4164</v>
      </c>
      <c r="B348" s="176">
        <v>46136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-11.72</v>
      </c>
    </row>
    <row r="349" spans="1:16" ht="19.5" hidden="1" customHeight="1">
      <c r="A349" s="172" t="s">
        <v>4164</v>
      </c>
      <c r="B349" s="176">
        <v>46136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4260</v>
      </c>
      <c r="B350" s="176">
        <v>46136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2820</v>
      </c>
      <c r="J350" s="176">
        <v>46134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-81</v>
      </c>
    </row>
    <row r="351" spans="1:16" ht="19.5" hidden="1" customHeight="1">
      <c r="A351" s="172" t="s">
        <v>4260</v>
      </c>
      <c r="B351" s="176">
        <v>46136</v>
      </c>
      <c r="C351" s="172" t="s">
        <v>100</v>
      </c>
      <c r="D351" s="172" t="s">
        <v>101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2820</v>
      </c>
      <c r="J351" s="176">
        <v>46134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1074.29</v>
      </c>
    </row>
    <row r="352" spans="1:16" ht="19.5" hidden="1" customHeight="1">
      <c r="A352" s="172" t="s">
        <v>4260</v>
      </c>
      <c r="B352" s="176">
        <v>46136</v>
      </c>
      <c r="C352" s="172" t="s">
        <v>100</v>
      </c>
      <c r="D352" s="172" t="s">
        <v>102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2820</v>
      </c>
      <c r="J352" s="176">
        <v>46134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10.74</v>
      </c>
    </row>
    <row r="353" spans="1:16" ht="19.5" hidden="1" customHeight="1">
      <c r="A353" s="172" t="s">
        <v>4260</v>
      </c>
      <c r="B353" s="176">
        <v>46136</v>
      </c>
      <c r="C353" s="172" t="s">
        <v>100</v>
      </c>
      <c r="D353" s="172" t="s">
        <v>103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2820</v>
      </c>
      <c r="J353" s="176">
        <v>46134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1734.97</v>
      </c>
    </row>
    <row r="354" spans="1:16" ht="19.5" hidden="1" customHeight="1">
      <c r="A354" s="172" t="s">
        <v>4260</v>
      </c>
      <c r="B354" s="176">
        <v>46136</v>
      </c>
      <c r="C354" s="172" t="s">
        <v>104</v>
      </c>
      <c r="D354" s="172" t="s">
        <v>105</v>
      </c>
      <c r="E354" s="172" t="s">
        <v>60</v>
      </c>
      <c r="F354" s="172" t="s">
        <v>1426</v>
      </c>
      <c r="G354" s="172" t="s">
        <v>84</v>
      </c>
      <c r="H354" s="177">
        <v>1</v>
      </c>
      <c r="I354" s="178">
        <v>2820</v>
      </c>
      <c r="J354" s="176">
        <v>46134</v>
      </c>
      <c r="K354" s="172" t="s">
        <v>93</v>
      </c>
      <c r="L354" s="172" t="s">
        <v>94</v>
      </c>
      <c r="M354" s="179">
        <v>0.48</v>
      </c>
      <c r="N354" s="177"/>
      <c r="O354" s="177"/>
      <c r="P354" s="180">
        <v>-1353.6</v>
      </c>
    </row>
    <row r="355" spans="1:16" ht="19.5" hidden="1" customHeight="1">
      <c r="A355" s="172" t="s">
        <v>4260</v>
      </c>
      <c r="B355" s="176">
        <v>46136</v>
      </c>
      <c r="C355" s="172" t="s">
        <v>2694</v>
      </c>
      <c r="D355" s="172" t="s">
        <v>95</v>
      </c>
      <c r="E355" s="172" t="s">
        <v>60</v>
      </c>
      <c r="F355" s="172" t="s">
        <v>1426</v>
      </c>
      <c r="G355" s="172" t="s">
        <v>84</v>
      </c>
      <c r="H355" s="177">
        <v>1</v>
      </c>
      <c r="I355" s="178">
        <v>2820</v>
      </c>
      <c r="J355" s="176">
        <v>46134</v>
      </c>
      <c r="K355" s="172" t="s">
        <v>93</v>
      </c>
      <c r="L355" s="172" t="s">
        <v>94</v>
      </c>
      <c r="M355" s="179">
        <v>0.48</v>
      </c>
      <c r="N355" s="177"/>
      <c r="O355" s="177"/>
      <c r="P355" s="180">
        <v>-5.73</v>
      </c>
    </row>
    <row r="356" spans="1:16" ht="19.5" hidden="1" customHeight="1">
      <c r="A356" s="172" t="s">
        <v>4261</v>
      </c>
      <c r="B356" s="176">
        <v>46136</v>
      </c>
      <c r="C356" s="172" t="s">
        <v>92</v>
      </c>
      <c r="D356" s="172" t="s">
        <v>24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46128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-77</v>
      </c>
    </row>
    <row r="357" spans="1:16" ht="19.5" hidden="1" customHeight="1">
      <c r="A357" s="172" t="s">
        <v>4261</v>
      </c>
      <c r="B357" s="176">
        <v>46136</v>
      </c>
      <c r="C357" s="172" t="s">
        <v>92</v>
      </c>
      <c r="D357" s="172" t="s">
        <v>97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46128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-77</v>
      </c>
    </row>
    <row r="358" spans="1:16" ht="19.5" hidden="1" customHeight="1">
      <c r="A358" s="172" t="s">
        <v>4261</v>
      </c>
      <c r="B358" s="176">
        <v>46136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46128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-5.55</v>
      </c>
    </row>
    <row r="359" spans="1:16" ht="19.5" hidden="1" customHeight="1">
      <c r="A359" s="172" t="s">
        <v>4261</v>
      </c>
      <c r="B359" s="176">
        <v>46136</v>
      </c>
      <c r="C359" s="172" t="s">
        <v>2694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46128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hidden="1" customHeight="1">
      <c r="A360" s="172" t="s">
        <v>4262</v>
      </c>
      <c r="B360" s="176">
        <v>46136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2870</v>
      </c>
      <c r="J360" s="176">
        <v>46129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-299.60000000000002</v>
      </c>
    </row>
    <row r="361" spans="1:16" ht="19.5" hidden="1" customHeight="1">
      <c r="A361" s="172" t="s">
        <v>4262</v>
      </c>
      <c r="B361" s="176">
        <v>46136</v>
      </c>
      <c r="C361" s="172" t="s">
        <v>100</v>
      </c>
      <c r="D361" s="172" t="s">
        <v>101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2870</v>
      </c>
      <c r="J361" s="176">
        <v>46129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1164.76</v>
      </c>
    </row>
    <row r="362" spans="1:16" ht="19.5" hidden="1" customHeight="1">
      <c r="A362" s="172" t="s">
        <v>4262</v>
      </c>
      <c r="B362" s="176">
        <v>46136</v>
      </c>
      <c r="C362" s="172" t="s">
        <v>100</v>
      </c>
      <c r="D362" s="172" t="s">
        <v>102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2870</v>
      </c>
      <c r="J362" s="176">
        <v>46129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11.65</v>
      </c>
    </row>
    <row r="363" spans="1:16" ht="19.5" hidden="1" customHeight="1">
      <c r="A363" s="172" t="s">
        <v>4262</v>
      </c>
      <c r="B363" s="176">
        <v>46136</v>
      </c>
      <c r="C363" s="172" t="s">
        <v>100</v>
      </c>
      <c r="D363" s="172" t="s">
        <v>103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2870</v>
      </c>
      <c r="J363" s="176">
        <v>46129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1693.59</v>
      </c>
    </row>
    <row r="364" spans="1:16" ht="19.5" hidden="1" customHeight="1">
      <c r="A364" s="172" t="s">
        <v>4262</v>
      </c>
      <c r="B364" s="176">
        <v>46136</v>
      </c>
      <c r="C364" s="172" t="s">
        <v>104</v>
      </c>
      <c r="D364" s="172" t="s">
        <v>105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2870</v>
      </c>
      <c r="J364" s="176">
        <v>46129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-1377.6</v>
      </c>
    </row>
    <row r="365" spans="1:16" ht="19.5" hidden="1" customHeight="1">
      <c r="A365" s="172" t="s">
        <v>4262</v>
      </c>
      <c r="B365" s="176">
        <v>46136</v>
      </c>
      <c r="C365" s="172" t="s">
        <v>2694</v>
      </c>
      <c r="D365" s="172" t="s">
        <v>95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2870</v>
      </c>
      <c r="J365" s="176">
        <v>46129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-6.84</v>
      </c>
    </row>
    <row r="366" spans="1:16" ht="19.5" hidden="1" customHeight="1">
      <c r="A366" s="172" t="s">
        <v>4262</v>
      </c>
      <c r="B366" s="176">
        <v>46136</v>
      </c>
      <c r="C366" s="172" t="s">
        <v>2694</v>
      </c>
      <c r="D366" s="172" t="s">
        <v>82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0</v>
      </c>
      <c r="J366" s="176">
        <v>46129</v>
      </c>
      <c r="K366" s="172" t="s">
        <v>85</v>
      </c>
      <c r="L366" s="172" t="s">
        <v>85</v>
      </c>
      <c r="M366" s="179">
        <v>0</v>
      </c>
      <c r="N366" s="177"/>
      <c r="O366" s="177"/>
      <c r="P366" s="180">
        <v>-22.13</v>
      </c>
    </row>
    <row r="367" spans="1:16" ht="19.5" hidden="1" customHeight="1">
      <c r="A367" s="172" t="s">
        <v>4263</v>
      </c>
      <c r="B367" s="176">
        <v>46136</v>
      </c>
      <c r="C367" s="172" t="s">
        <v>92</v>
      </c>
      <c r="D367" s="172" t="s">
        <v>24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2820</v>
      </c>
      <c r="J367" s="176">
        <v>46135</v>
      </c>
      <c r="K367" s="172" t="s">
        <v>93</v>
      </c>
      <c r="L367" s="172" t="s">
        <v>94</v>
      </c>
      <c r="M367" s="179">
        <v>0.48</v>
      </c>
      <c r="N367" s="177"/>
      <c r="O367" s="177"/>
      <c r="P367" s="180">
        <v>-82</v>
      </c>
    </row>
    <row r="368" spans="1:16" ht="19.5" hidden="1" customHeight="1">
      <c r="A368" s="172" t="s">
        <v>4263</v>
      </c>
      <c r="B368" s="176">
        <v>46136</v>
      </c>
      <c r="C368" s="172" t="s">
        <v>100</v>
      </c>
      <c r="D368" s="172" t="s">
        <v>101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2820</v>
      </c>
      <c r="J368" s="176">
        <v>46135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1128.74</v>
      </c>
    </row>
    <row r="369" spans="1:16" ht="19.5" hidden="1" customHeight="1">
      <c r="A369" s="172" t="s">
        <v>4263</v>
      </c>
      <c r="B369" s="176">
        <v>46136</v>
      </c>
      <c r="C369" s="172" t="s">
        <v>100</v>
      </c>
      <c r="D369" s="172" t="s">
        <v>102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2820</v>
      </c>
      <c r="J369" s="176">
        <v>46135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11.29</v>
      </c>
    </row>
    <row r="370" spans="1:16" ht="19.5" hidden="1" customHeight="1">
      <c r="A370" s="172" t="s">
        <v>4263</v>
      </c>
      <c r="B370" s="176">
        <v>46136</v>
      </c>
      <c r="C370" s="172" t="s">
        <v>100</v>
      </c>
      <c r="D370" s="172" t="s">
        <v>103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2820</v>
      </c>
      <c r="J370" s="176">
        <v>46135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1679.97</v>
      </c>
    </row>
    <row r="371" spans="1:16" ht="19.5" hidden="1" customHeight="1">
      <c r="A371" s="172" t="s">
        <v>4263</v>
      </c>
      <c r="B371" s="176">
        <v>46136</v>
      </c>
      <c r="C371" s="172" t="s">
        <v>104</v>
      </c>
      <c r="D371" s="172" t="s">
        <v>105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2820</v>
      </c>
      <c r="J371" s="176">
        <v>46135</v>
      </c>
      <c r="K371" s="172" t="s">
        <v>93</v>
      </c>
      <c r="L371" s="172" t="s">
        <v>94</v>
      </c>
      <c r="M371" s="179">
        <v>0.48</v>
      </c>
      <c r="N371" s="177"/>
      <c r="O371" s="177"/>
      <c r="P371" s="180">
        <v>-1353.6</v>
      </c>
    </row>
    <row r="372" spans="1:16" ht="19.5" hidden="1" customHeight="1">
      <c r="A372" s="172" t="s">
        <v>4263</v>
      </c>
      <c r="B372" s="176">
        <v>46136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2820</v>
      </c>
      <c r="J372" s="176">
        <v>46135</v>
      </c>
      <c r="K372" s="172" t="s">
        <v>93</v>
      </c>
      <c r="L372" s="172" t="s">
        <v>94</v>
      </c>
      <c r="M372" s="179">
        <v>0.48</v>
      </c>
      <c r="N372" s="177"/>
      <c r="O372" s="177"/>
      <c r="P372" s="180">
        <v>-6.89</v>
      </c>
    </row>
    <row r="373" spans="1:16" ht="19.5" hidden="1" customHeight="1">
      <c r="A373" s="172" t="s">
        <v>4264</v>
      </c>
      <c r="B373" s="176">
        <v>46136</v>
      </c>
      <c r="C373" s="172" t="s">
        <v>92</v>
      </c>
      <c r="D373" s="172" t="s">
        <v>24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2870</v>
      </c>
      <c r="J373" s="176">
        <v>46129</v>
      </c>
      <c r="K373" s="172" t="s">
        <v>93</v>
      </c>
      <c r="L373" s="172" t="s">
        <v>94</v>
      </c>
      <c r="M373" s="179">
        <v>0.48</v>
      </c>
      <c r="N373" s="177"/>
      <c r="O373" s="177"/>
      <c r="P373" s="180">
        <v>-304.60000000000002</v>
      </c>
    </row>
    <row r="374" spans="1:16" ht="19.5" hidden="1" customHeight="1">
      <c r="A374" s="172" t="s">
        <v>4264</v>
      </c>
      <c r="B374" s="176">
        <v>46136</v>
      </c>
      <c r="C374" s="172" t="s">
        <v>100</v>
      </c>
      <c r="D374" s="172" t="s">
        <v>101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2870</v>
      </c>
      <c r="J374" s="176">
        <v>46129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1176.19</v>
      </c>
    </row>
    <row r="375" spans="1:16" ht="19.5" hidden="1" customHeight="1">
      <c r="A375" s="172" t="s">
        <v>4264</v>
      </c>
      <c r="B375" s="176">
        <v>46136</v>
      </c>
      <c r="C375" s="172" t="s">
        <v>100</v>
      </c>
      <c r="D375" s="172" t="s">
        <v>102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2870</v>
      </c>
      <c r="J375" s="176">
        <v>46129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11.76</v>
      </c>
    </row>
    <row r="376" spans="1:16" ht="19.5" hidden="1" customHeight="1">
      <c r="A376" s="172" t="s">
        <v>4264</v>
      </c>
      <c r="B376" s="176">
        <v>46136</v>
      </c>
      <c r="C376" s="172" t="s">
        <v>100</v>
      </c>
      <c r="D376" s="172" t="s">
        <v>103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2870</v>
      </c>
      <c r="J376" s="176">
        <v>46129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1682.05</v>
      </c>
    </row>
    <row r="377" spans="1:16" ht="19.5" hidden="1" customHeight="1">
      <c r="A377" s="172" t="s">
        <v>4264</v>
      </c>
      <c r="B377" s="176">
        <v>46136</v>
      </c>
      <c r="C377" s="172" t="s">
        <v>104</v>
      </c>
      <c r="D377" s="172" t="s">
        <v>105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2870</v>
      </c>
      <c r="J377" s="176">
        <v>46129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-1377.6</v>
      </c>
    </row>
    <row r="378" spans="1:16" ht="19.5" hidden="1" customHeight="1">
      <c r="A378" s="172" t="s">
        <v>4264</v>
      </c>
      <c r="B378" s="176">
        <v>46136</v>
      </c>
      <c r="C378" s="172" t="s">
        <v>2694</v>
      </c>
      <c r="D378" s="172" t="s">
        <v>95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2870</v>
      </c>
      <c r="J378" s="176">
        <v>46129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-12.59</v>
      </c>
    </row>
    <row r="379" spans="1:16" ht="19.5" hidden="1" customHeight="1">
      <c r="A379" s="172" t="s">
        <v>4264</v>
      </c>
      <c r="B379" s="176">
        <v>46136</v>
      </c>
      <c r="C379" s="172" t="s">
        <v>2694</v>
      </c>
      <c r="D379" s="172" t="s">
        <v>82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46129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-22.35</v>
      </c>
    </row>
    <row r="380" spans="1:16" ht="19.5" hidden="1" customHeight="1">
      <c r="A380" s="172" t="s">
        <v>4265</v>
      </c>
      <c r="B380" s="176">
        <v>46136</v>
      </c>
      <c r="C380" s="172" t="s">
        <v>92</v>
      </c>
      <c r="D380" s="172" t="s">
        <v>24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2820</v>
      </c>
      <c r="J380" s="176">
        <v>46133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-73</v>
      </c>
    </row>
    <row r="381" spans="1:16" ht="19.5" hidden="1" customHeight="1">
      <c r="A381" s="172" t="s">
        <v>4265</v>
      </c>
      <c r="B381" s="176">
        <v>46136</v>
      </c>
      <c r="C381" s="172" t="s">
        <v>100</v>
      </c>
      <c r="D381" s="172" t="s">
        <v>101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2820</v>
      </c>
      <c r="J381" s="176">
        <v>46133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995.24</v>
      </c>
    </row>
    <row r="382" spans="1:16" ht="19.5" hidden="1" customHeight="1">
      <c r="A382" s="172" t="s">
        <v>4265</v>
      </c>
      <c r="B382" s="176">
        <v>46136</v>
      </c>
      <c r="C382" s="172" t="s">
        <v>100</v>
      </c>
      <c r="D382" s="172" t="s">
        <v>102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2820</v>
      </c>
      <c r="J382" s="176">
        <v>46133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9.9499999999999993</v>
      </c>
    </row>
    <row r="383" spans="1:16" ht="19.5" hidden="1" customHeight="1">
      <c r="A383" s="172" t="s">
        <v>4265</v>
      </c>
      <c r="B383" s="176">
        <v>46136</v>
      </c>
      <c r="C383" s="172" t="s">
        <v>100</v>
      </c>
      <c r="D383" s="172" t="s">
        <v>103</v>
      </c>
      <c r="E383" s="172" t="s">
        <v>57</v>
      </c>
      <c r="F383" s="172" t="s">
        <v>1263</v>
      </c>
      <c r="G383" s="172" t="s">
        <v>84</v>
      </c>
      <c r="H383" s="177">
        <v>1</v>
      </c>
      <c r="I383" s="178">
        <v>2820</v>
      </c>
      <c r="J383" s="176">
        <v>46133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1814.81</v>
      </c>
    </row>
    <row r="384" spans="1:16" ht="19.5" hidden="1" customHeight="1">
      <c r="A384" s="172" t="s">
        <v>4265</v>
      </c>
      <c r="B384" s="176">
        <v>46136</v>
      </c>
      <c r="C384" s="172" t="s">
        <v>104</v>
      </c>
      <c r="D384" s="172" t="s">
        <v>105</v>
      </c>
      <c r="E384" s="172" t="s">
        <v>57</v>
      </c>
      <c r="F384" s="172" t="s">
        <v>1263</v>
      </c>
      <c r="G384" s="172" t="s">
        <v>84</v>
      </c>
      <c r="H384" s="177">
        <v>1</v>
      </c>
      <c r="I384" s="178">
        <v>2820</v>
      </c>
      <c r="J384" s="176">
        <v>46133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-1353.6</v>
      </c>
    </row>
    <row r="385" spans="1:16" ht="19.5" hidden="1" customHeight="1">
      <c r="A385" s="172" t="s">
        <v>4265</v>
      </c>
      <c r="B385" s="176">
        <v>46136</v>
      </c>
      <c r="C385" s="172" t="s">
        <v>2694</v>
      </c>
      <c r="D385" s="172" t="s">
        <v>95</v>
      </c>
      <c r="E385" s="172" t="s">
        <v>57</v>
      </c>
      <c r="F385" s="172" t="s">
        <v>1263</v>
      </c>
      <c r="G385" s="172" t="s">
        <v>84</v>
      </c>
      <c r="H385" s="177">
        <v>1</v>
      </c>
      <c r="I385" s="178">
        <v>2820</v>
      </c>
      <c r="J385" s="176">
        <v>46133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-6.94</v>
      </c>
    </row>
    <row r="386" spans="1:16" ht="19.5" hidden="1" customHeight="1">
      <c r="A386" s="172" t="s">
        <v>4265</v>
      </c>
      <c r="B386" s="176">
        <v>46136</v>
      </c>
      <c r="C386" s="172" t="s">
        <v>2694</v>
      </c>
      <c r="D386" s="172" t="s">
        <v>82</v>
      </c>
      <c r="E386" s="172" t="s">
        <v>57</v>
      </c>
      <c r="F386" s="172" t="s">
        <v>1263</v>
      </c>
      <c r="G386" s="172" t="s">
        <v>84</v>
      </c>
      <c r="H386" s="177">
        <v>1</v>
      </c>
      <c r="I386" s="178">
        <v>0</v>
      </c>
      <c r="J386" s="176">
        <v>46133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-18.91</v>
      </c>
    </row>
    <row r="387" spans="1:16" ht="19.5" hidden="1" customHeight="1">
      <c r="A387" s="172" t="s">
        <v>4266</v>
      </c>
      <c r="B387" s="176">
        <v>46136</v>
      </c>
      <c r="C387" s="172" t="s">
        <v>92</v>
      </c>
      <c r="D387" s="172" t="s">
        <v>24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46135</v>
      </c>
      <c r="K387" s="172" t="s">
        <v>93</v>
      </c>
      <c r="L387" s="172" t="s">
        <v>94</v>
      </c>
      <c r="M387" s="179">
        <v>0.48</v>
      </c>
      <c r="N387" s="177"/>
      <c r="O387" s="177"/>
      <c r="P387" s="180">
        <v>-73</v>
      </c>
    </row>
    <row r="388" spans="1:16" ht="19.5" hidden="1" customHeight="1">
      <c r="A388" s="172" t="s">
        <v>4266</v>
      </c>
      <c r="B388" s="176">
        <v>46136</v>
      </c>
      <c r="C388" s="172" t="s">
        <v>100</v>
      </c>
      <c r="D388" s="172" t="s">
        <v>101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46135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1178.8800000000001</v>
      </c>
    </row>
    <row r="389" spans="1:16" ht="19.5" hidden="1" customHeight="1">
      <c r="A389" s="172" t="s">
        <v>4266</v>
      </c>
      <c r="B389" s="176">
        <v>46136</v>
      </c>
      <c r="C389" s="172" t="s">
        <v>100</v>
      </c>
      <c r="D389" s="172" t="s">
        <v>102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46135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0</v>
      </c>
    </row>
    <row r="390" spans="1:16" ht="19.5" hidden="1" customHeight="1">
      <c r="A390" s="172" t="s">
        <v>4266</v>
      </c>
      <c r="B390" s="176">
        <v>46136</v>
      </c>
      <c r="C390" s="172" t="s">
        <v>100</v>
      </c>
      <c r="D390" s="172" t="s">
        <v>103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46135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1641.12</v>
      </c>
    </row>
    <row r="391" spans="1:16" ht="19.5" hidden="1" customHeight="1">
      <c r="A391" s="172" t="s">
        <v>4266</v>
      </c>
      <c r="B391" s="176">
        <v>46136</v>
      </c>
      <c r="C391" s="172" t="s">
        <v>104</v>
      </c>
      <c r="D391" s="172" t="s">
        <v>105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46135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-1353.6</v>
      </c>
    </row>
    <row r="392" spans="1:16" ht="19.5" hidden="1" customHeight="1">
      <c r="A392" s="172" t="s">
        <v>4266</v>
      </c>
      <c r="B392" s="176">
        <v>46136</v>
      </c>
      <c r="C392" s="172" t="s">
        <v>2694</v>
      </c>
      <c r="D392" s="172" t="s">
        <v>95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2820</v>
      </c>
      <c r="J392" s="176">
        <v>46135</v>
      </c>
      <c r="K392" s="172" t="s">
        <v>93</v>
      </c>
      <c r="L392" s="172" t="s">
        <v>94</v>
      </c>
      <c r="M392" s="179">
        <v>0.48</v>
      </c>
      <c r="N392" s="177"/>
      <c r="O392" s="177"/>
      <c r="P392" s="180">
        <v>-10.08</v>
      </c>
    </row>
    <row r="393" spans="1:16" ht="19.5" hidden="1" customHeight="1">
      <c r="A393" s="172" t="s">
        <v>4267</v>
      </c>
      <c r="B393" s="176">
        <v>46136</v>
      </c>
      <c r="C393" s="172" t="s">
        <v>2694</v>
      </c>
      <c r="D393" s="172" t="s">
        <v>95</v>
      </c>
      <c r="E393" s="172" t="s">
        <v>39</v>
      </c>
      <c r="F393" s="172" t="s">
        <v>117</v>
      </c>
      <c r="G393" s="172" t="s">
        <v>84</v>
      </c>
      <c r="H393" s="177">
        <v>1</v>
      </c>
      <c r="I393" s="178">
        <v>0</v>
      </c>
      <c r="J393" s="176">
        <v>46129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-10.34</v>
      </c>
    </row>
    <row r="394" spans="1:16" ht="19.5" hidden="1" customHeight="1">
      <c r="A394" s="172" t="s">
        <v>4267</v>
      </c>
      <c r="B394" s="176">
        <v>46136</v>
      </c>
      <c r="C394" s="172" t="s">
        <v>2694</v>
      </c>
      <c r="D394" s="172" t="s">
        <v>98</v>
      </c>
      <c r="E394" s="172" t="s">
        <v>39</v>
      </c>
      <c r="F394" s="172" t="s">
        <v>117</v>
      </c>
      <c r="G394" s="172" t="s">
        <v>84</v>
      </c>
      <c r="H394" s="177">
        <v>1</v>
      </c>
      <c r="I394" s="178">
        <v>0</v>
      </c>
      <c r="J394" s="176">
        <v>46129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4267</v>
      </c>
      <c r="B395" s="176">
        <v>46136</v>
      </c>
      <c r="C395" s="172" t="s">
        <v>92</v>
      </c>
      <c r="D395" s="172" t="s">
        <v>24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46129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-80</v>
      </c>
    </row>
    <row r="396" spans="1:16" ht="19.5" hidden="1" customHeight="1">
      <c r="A396" s="172" t="s">
        <v>4267</v>
      </c>
      <c r="B396" s="176">
        <v>46136</v>
      </c>
      <c r="C396" s="172" t="s">
        <v>92</v>
      </c>
      <c r="D396" s="172" t="s">
        <v>97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46129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-71</v>
      </c>
    </row>
    <row r="397" spans="1:16" ht="19.5" hidden="1" customHeight="1">
      <c r="A397" s="172" t="s">
        <v>4268</v>
      </c>
      <c r="B397" s="176">
        <v>46136</v>
      </c>
      <c r="C397" s="172" t="s">
        <v>2694</v>
      </c>
      <c r="D397" s="172" t="s">
        <v>82</v>
      </c>
      <c r="E397" s="172" t="s">
        <v>55</v>
      </c>
      <c r="F397" s="172" t="s">
        <v>1272</v>
      </c>
      <c r="G397" s="172" t="s">
        <v>84</v>
      </c>
      <c r="H397" s="177">
        <v>1</v>
      </c>
      <c r="I397" s="178">
        <v>0</v>
      </c>
      <c r="J397" s="176">
        <v>46136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-26.87</v>
      </c>
    </row>
    <row r="398" spans="1:16" ht="19.5" hidden="1" customHeight="1">
      <c r="A398" s="172" t="s">
        <v>4269</v>
      </c>
      <c r="B398" s="176">
        <v>46136</v>
      </c>
      <c r="C398" s="172" t="s">
        <v>92</v>
      </c>
      <c r="D398" s="172" t="s">
        <v>24</v>
      </c>
      <c r="E398" s="172" t="s">
        <v>39</v>
      </c>
      <c r="F398" s="172" t="s">
        <v>117</v>
      </c>
      <c r="G398" s="172" t="s">
        <v>84</v>
      </c>
      <c r="H398" s="177">
        <v>1</v>
      </c>
      <c r="I398" s="178">
        <v>0</v>
      </c>
      <c r="J398" s="176">
        <v>46127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-78</v>
      </c>
    </row>
    <row r="399" spans="1:16" ht="19.5" hidden="1" customHeight="1">
      <c r="A399" s="172" t="s">
        <v>4269</v>
      </c>
      <c r="B399" s="176">
        <v>46136</v>
      </c>
      <c r="C399" s="172" t="s">
        <v>92</v>
      </c>
      <c r="D399" s="172" t="s">
        <v>97</v>
      </c>
      <c r="E399" s="172" t="s">
        <v>39</v>
      </c>
      <c r="F399" s="172" t="s">
        <v>117</v>
      </c>
      <c r="G399" s="172" t="s">
        <v>84</v>
      </c>
      <c r="H399" s="177">
        <v>1</v>
      </c>
      <c r="I399" s="178">
        <v>0</v>
      </c>
      <c r="J399" s="176">
        <v>46127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-70</v>
      </c>
    </row>
    <row r="400" spans="1:16" ht="19.5" hidden="1" customHeight="1">
      <c r="A400" s="172" t="s">
        <v>4269</v>
      </c>
      <c r="B400" s="176">
        <v>46136</v>
      </c>
      <c r="C400" s="172" t="s">
        <v>2694</v>
      </c>
      <c r="D400" s="172" t="s">
        <v>95</v>
      </c>
      <c r="E400" s="172" t="s">
        <v>39</v>
      </c>
      <c r="F400" s="172" t="s">
        <v>117</v>
      </c>
      <c r="G400" s="172" t="s">
        <v>84</v>
      </c>
      <c r="H400" s="177">
        <v>1</v>
      </c>
      <c r="I400" s="178">
        <v>0</v>
      </c>
      <c r="J400" s="176">
        <v>46127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-5.74</v>
      </c>
    </row>
    <row r="401" spans="1:16" ht="19.5" hidden="1" customHeight="1">
      <c r="A401" s="172" t="s">
        <v>4269</v>
      </c>
      <c r="B401" s="176">
        <v>46136</v>
      </c>
      <c r="C401" s="172" t="s">
        <v>2694</v>
      </c>
      <c r="D401" s="172" t="s">
        <v>98</v>
      </c>
      <c r="E401" s="172" t="s">
        <v>39</v>
      </c>
      <c r="F401" s="172" t="s">
        <v>117</v>
      </c>
      <c r="G401" s="172" t="s">
        <v>84</v>
      </c>
      <c r="H401" s="177">
        <v>1</v>
      </c>
      <c r="I401" s="178">
        <v>0</v>
      </c>
      <c r="J401" s="176">
        <v>46127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-15</v>
      </c>
    </row>
    <row r="402" spans="1:16" ht="19.5" hidden="1" customHeight="1">
      <c r="A402" s="172" t="s">
        <v>4270</v>
      </c>
      <c r="B402" s="176">
        <v>46136</v>
      </c>
      <c r="C402" s="172" t="s">
        <v>1748</v>
      </c>
      <c r="D402" s="172" t="s">
        <v>2749</v>
      </c>
      <c r="E402" s="172" t="s">
        <v>39</v>
      </c>
      <c r="F402" s="172" t="s">
        <v>117</v>
      </c>
      <c r="G402" s="172" t="s">
        <v>84</v>
      </c>
      <c r="H402" s="177">
        <v>1</v>
      </c>
      <c r="I402" s="178">
        <v>0</v>
      </c>
      <c r="J402" s="176">
        <v>46130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-5</v>
      </c>
    </row>
    <row r="403" spans="1:16" ht="19.5" hidden="1" customHeight="1">
      <c r="A403" s="172" t="s">
        <v>4270</v>
      </c>
      <c r="B403" s="176">
        <v>46136</v>
      </c>
      <c r="C403" s="172" t="s">
        <v>2694</v>
      </c>
      <c r="D403" s="172" t="s">
        <v>2750</v>
      </c>
      <c r="E403" s="172" t="s">
        <v>39</v>
      </c>
      <c r="F403" s="172" t="s">
        <v>117</v>
      </c>
      <c r="G403" s="172" t="s">
        <v>84</v>
      </c>
      <c r="H403" s="177">
        <v>1</v>
      </c>
      <c r="I403" s="178">
        <v>0</v>
      </c>
      <c r="J403" s="176">
        <v>46130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</v>
      </c>
    </row>
    <row r="404" spans="1:16" ht="19.5" hidden="1" customHeight="1">
      <c r="A404" s="172" t="s">
        <v>4271</v>
      </c>
      <c r="B404" s="176">
        <v>46136</v>
      </c>
      <c r="C404" s="172" t="s">
        <v>1748</v>
      </c>
      <c r="D404" s="172" t="s">
        <v>2749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46130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</v>
      </c>
    </row>
    <row r="405" spans="1:16" ht="19.5" hidden="1" customHeight="1">
      <c r="A405" s="172" t="s">
        <v>4271</v>
      </c>
      <c r="B405" s="176">
        <v>46136</v>
      </c>
      <c r="C405" s="172" t="s">
        <v>2694</v>
      </c>
      <c r="D405" s="172" t="s">
        <v>2750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46130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-10</v>
      </c>
    </row>
    <row r="406" spans="1:16" ht="19.5" hidden="1" customHeight="1">
      <c r="A406" s="172" t="s">
        <v>4272</v>
      </c>
      <c r="B406" s="176">
        <v>46136</v>
      </c>
      <c r="C406" s="172" t="s">
        <v>2694</v>
      </c>
      <c r="D406" s="172" t="s">
        <v>82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0</v>
      </c>
      <c r="J406" s="176">
        <v>46136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-22.33</v>
      </c>
    </row>
    <row r="407" spans="1:16" ht="19.5" hidden="1" customHeight="1">
      <c r="A407" s="172" t="s">
        <v>4273</v>
      </c>
      <c r="B407" s="176">
        <v>46136</v>
      </c>
      <c r="C407" s="172" t="s">
        <v>2694</v>
      </c>
      <c r="D407" s="172" t="s">
        <v>82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46136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-21.37</v>
      </c>
    </row>
    <row r="408" spans="1:16" ht="19.5" customHeight="1">
      <c r="A408" s="172" t="s">
        <v>4274</v>
      </c>
      <c r="B408" s="176">
        <v>46136</v>
      </c>
      <c r="C408" s="172" t="s">
        <v>109</v>
      </c>
      <c r="D408" s="172" t="s">
        <v>139</v>
      </c>
      <c r="E408" s="172" t="s">
        <v>85</v>
      </c>
      <c r="F408" s="172" t="s">
        <v>85</v>
      </c>
      <c r="G408" s="172" t="s">
        <v>85</v>
      </c>
      <c r="H408" s="177">
        <v>0</v>
      </c>
      <c r="I408" s="178">
        <v>0</v>
      </c>
      <c r="J408" s="176">
        <v>46136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-289.33999999999997</v>
      </c>
    </row>
    <row r="409" spans="1:16" ht="19.5" customHeight="1">
      <c r="A409" s="172" t="s">
        <v>3246</v>
      </c>
      <c r="B409" s="176">
        <v>46136</v>
      </c>
      <c r="C409" s="172" t="s">
        <v>109</v>
      </c>
      <c r="D409" s="172" t="s">
        <v>139</v>
      </c>
      <c r="E409" s="172" t="s">
        <v>85</v>
      </c>
      <c r="F409" s="172" t="s">
        <v>85</v>
      </c>
      <c r="G409" s="172" t="s">
        <v>85</v>
      </c>
      <c r="H409" s="177">
        <v>0</v>
      </c>
      <c r="I409" s="178">
        <v>0</v>
      </c>
      <c r="J409" s="176">
        <v>46136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-551.63</v>
      </c>
    </row>
    <row r="410" spans="1:16" ht="19.5" customHeight="1">
      <c r="A410" s="172" t="s">
        <v>142</v>
      </c>
      <c r="B410" s="176">
        <v>46136</v>
      </c>
      <c r="C410" s="172" t="s">
        <v>109</v>
      </c>
      <c r="D410" s="172" t="s">
        <v>143</v>
      </c>
      <c r="E410" s="172" t="s">
        <v>85</v>
      </c>
      <c r="F410" s="172" t="s">
        <v>85</v>
      </c>
      <c r="G410" s="172" t="s">
        <v>85</v>
      </c>
      <c r="H410" s="177">
        <v>0</v>
      </c>
      <c r="I410" s="178">
        <v>0</v>
      </c>
      <c r="J410" s="176">
        <v>46136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-250</v>
      </c>
    </row>
    <row r="411" spans="1:16" ht="19.5" customHeight="1">
      <c r="A411" s="172" t="s">
        <v>3251</v>
      </c>
      <c r="B411" s="176">
        <v>46136</v>
      </c>
      <c r="C411" s="172" t="s">
        <v>109</v>
      </c>
      <c r="D411" s="172" t="s">
        <v>139</v>
      </c>
      <c r="E411" s="172" t="s">
        <v>85</v>
      </c>
      <c r="F411" s="172" t="s">
        <v>85</v>
      </c>
      <c r="G411" s="172" t="s">
        <v>85</v>
      </c>
      <c r="H411" s="177">
        <v>0</v>
      </c>
      <c r="I411" s="178">
        <v>0</v>
      </c>
      <c r="J411" s="176">
        <v>46136</v>
      </c>
      <c r="K411" s="172" t="s">
        <v>85</v>
      </c>
      <c r="L411" s="172" t="s">
        <v>85</v>
      </c>
      <c r="M411" s="179">
        <v>0</v>
      </c>
      <c r="N411" s="177"/>
      <c r="O411" s="177"/>
      <c r="P411" s="180">
        <v>-431.33</v>
      </c>
    </row>
    <row r="412" spans="1:16" ht="19.5" customHeight="1">
      <c r="A412" s="172" t="s">
        <v>3433</v>
      </c>
      <c r="B412" s="176">
        <v>46136</v>
      </c>
      <c r="C412" s="172" t="s">
        <v>109</v>
      </c>
      <c r="D412" s="172" t="s">
        <v>139</v>
      </c>
      <c r="E412" s="172" t="s">
        <v>85</v>
      </c>
      <c r="F412" s="172" t="s">
        <v>85</v>
      </c>
      <c r="G412" s="172" t="s">
        <v>85</v>
      </c>
      <c r="H412" s="177">
        <v>0</v>
      </c>
      <c r="I412" s="178">
        <v>0</v>
      </c>
      <c r="J412" s="176">
        <v>46136</v>
      </c>
      <c r="K412" s="172" t="s">
        <v>85</v>
      </c>
      <c r="L412" s="172" t="s">
        <v>85</v>
      </c>
      <c r="M412" s="179">
        <v>0</v>
      </c>
      <c r="N412" s="177"/>
      <c r="O412" s="177"/>
      <c r="P412" s="180">
        <v>-301.61</v>
      </c>
    </row>
    <row r="413" spans="1:16" ht="19.5" customHeight="1">
      <c r="A413" s="172" t="s">
        <v>3434</v>
      </c>
      <c r="B413" s="176">
        <v>46136</v>
      </c>
      <c r="C413" s="172" t="s">
        <v>109</v>
      </c>
      <c r="D413" s="172" t="s">
        <v>139</v>
      </c>
      <c r="E413" s="172" t="s">
        <v>85</v>
      </c>
      <c r="F413" s="172" t="s">
        <v>85</v>
      </c>
      <c r="G413" s="172" t="s">
        <v>85</v>
      </c>
      <c r="H413" s="177">
        <v>0</v>
      </c>
      <c r="I413" s="178">
        <v>0</v>
      </c>
      <c r="J413" s="176">
        <v>46136</v>
      </c>
      <c r="K413" s="172" t="s">
        <v>85</v>
      </c>
      <c r="L413" s="172" t="s">
        <v>85</v>
      </c>
      <c r="M413" s="179">
        <v>0</v>
      </c>
      <c r="N413" s="177"/>
      <c r="O413" s="177"/>
      <c r="P413" s="180">
        <v>-286.61</v>
      </c>
    </row>
    <row r="414" spans="1:16" ht="19.5" customHeight="1">
      <c r="A414" s="172" t="s">
        <v>4275</v>
      </c>
      <c r="B414" s="176">
        <v>46136</v>
      </c>
      <c r="C414" s="172" t="s">
        <v>109</v>
      </c>
      <c r="D414" s="172" t="s">
        <v>139</v>
      </c>
      <c r="E414" s="172" t="s">
        <v>85</v>
      </c>
      <c r="F414" s="172" t="s">
        <v>85</v>
      </c>
      <c r="G414" s="172" t="s">
        <v>85</v>
      </c>
      <c r="H414" s="177">
        <v>0</v>
      </c>
      <c r="I414" s="178">
        <v>0</v>
      </c>
      <c r="J414" s="176">
        <v>46136</v>
      </c>
      <c r="K414" s="172" t="s">
        <v>85</v>
      </c>
      <c r="L414" s="172" t="s">
        <v>85</v>
      </c>
      <c r="M414" s="179">
        <v>0</v>
      </c>
      <c r="N414" s="177"/>
      <c r="O414" s="177"/>
      <c r="P414" s="180">
        <v>-292.25</v>
      </c>
    </row>
    <row r="415" spans="1:16" ht="19.5" customHeight="1">
      <c r="A415" s="172" t="s">
        <v>4276</v>
      </c>
      <c r="B415" s="176">
        <v>46136</v>
      </c>
      <c r="C415" s="172" t="s">
        <v>109</v>
      </c>
      <c r="D415" s="172" t="s">
        <v>139</v>
      </c>
      <c r="E415" s="172" t="s">
        <v>85</v>
      </c>
      <c r="F415" s="172" t="s">
        <v>85</v>
      </c>
      <c r="G415" s="172" t="s">
        <v>85</v>
      </c>
      <c r="H415" s="177">
        <v>0</v>
      </c>
      <c r="I415" s="178">
        <v>0</v>
      </c>
      <c r="J415" s="176">
        <v>46136</v>
      </c>
      <c r="K415" s="172" t="s">
        <v>85</v>
      </c>
      <c r="L415" s="172" t="s">
        <v>85</v>
      </c>
      <c r="M415" s="179">
        <v>0</v>
      </c>
      <c r="N415" s="177"/>
      <c r="O415" s="177"/>
      <c r="P415" s="180">
        <v>-291.52</v>
      </c>
    </row>
    <row r="416" spans="1:16" ht="19.5" customHeight="1">
      <c r="A416" s="172" t="s">
        <v>3013</v>
      </c>
      <c r="B416" s="176">
        <v>46136</v>
      </c>
      <c r="C416" s="172" t="s">
        <v>109</v>
      </c>
      <c r="D416" s="172" t="s">
        <v>143</v>
      </c>
      <c r="E416" s="172" t="s">
        <v>85</v>
      </c>
      <c r="F416" s="172" t="s">
        <v>85</v>
      </c>
      <c r="G416" s="172" t="s">
        <v>85</v>
      </c>
      <c r="H416" s="177">
        <v>0</v>
      </c>
      <c r="I416" s="178">
        <v>0</v>
      </c>
      <c r="J416" s="176">
        <v>46136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-988.5</v>
      </c>
    </row>
    <row r="417" spans="1:16" ht="19.5" customHeight="1">
      <c r="A417" s="172" t="s">
        <v>4209</v>
      </c>
      <c r="B417" s="176">
        <v>46136</v>
      </c>
      <c r="C417" s="172" t="s">
        <v>109</v>
      </c>
      <c r="D417" s="172" t="s">
        <v>139</v>
      </c>
      <c r="E417" s="172" t="s">
        <v>85</v>
      </c>
      <c r="F417" s="172" t="s">
        <v>85</v>
      </c>
      <c r="G417" s="172" t="s">
        <v>85</v>
      </c>
      <c r="H417" s="177">
        <v>0</v>
      </c>
      <c r="I417" s="178">
        <v>0</v>
      </c>
      <c r="J417" s="176">
        <v>46136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-290.54000000000002</v>
      </c>
    </row>
    <row r="418" spans="1:16" ht="19.5" customHeight="1">
      <c r="A418" s="172" t="s">
        <v>3406</v>
      </c>
      <c r="B418" s="176">
        <v>46136</v>
      </c>
      <c r="C418" s="172" t="s">
        <v>109</v>
      </c>
      <c r="D418" s="172" t="s">
        <v>139</v>
      </c>
      <c r="E418" s="172" t="s">
        <v>85</v>
      </c>
      <c r="F418" s="172" t="s">
        <v>85</v>
      </c>
      <c r="G418" s="172" t="s">
        <v>85</v>
      </c>
      <c r="H418" s="177">
        <v>0</v>
      </c>
      <c r="I418" s="178">
        <v>0</v>
      </c>
      <c r="J418" s="176">
        <v>46136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-102.33</v>
      </c>
    </row>
    <row r="419" spans="1:16" ht="19.5" hidden="1" customHeight="1">
      <c r="A419" s="172" t="s">
        <v>4277</v>
      </c>
      <c r="B419" s="176">
        <v>46137</v>
      </c>
      <c r="C419" s="172" t="s">
        <v>2694</v>
      </c>
      <c r="D419" s="172" t="s">
        <v>82</v>
      </c>
      <c r="E419" s="172" t="s">
        <v>59</v>
      </c>
      <c r="F419" s="172" t="s">
        <v>1386</v>
      </c>
      <c r="G419" s="172" t="s">
        <v>84</v>
      </c>
      <c r="H419" s="177">
        <v>1</v>
      </c>
      <c r="I419" s="178">
        <v>0</v>
      </c>
      <c r="J419" s="176">
        <v>46137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-23.29</v>
      </c>
    </row>
    <row r="420" spans="1:16" ht="19.5" hidden="1" customHeight="1">
      <c r="A420" s="172" t="s">
        <v>4204</v>
      </c>
      <c r="B420" s="176">
        <v>46137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46128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-70</v>
      </c>
    </row>
    <row r="421" spans="1:16" ht="19.5" hidden="1" customHeight="1">
      <c r="A421" s="172" t="s">
        <v>4204</v>
      </c>
      <c r="B421" s="176">
        <v>46137</v>
      </c>
      <c r="C421" s="172" t="s">
        <v>92</v>
      </c>
      <c r="D421" s="172" t="s">
        <v>97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46128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-74</v>
      </c>
    </row>
    <row r="422" spans="1:16" ht="19.5" hidden="1" customHeight="1">
      <c r="A422" s="172" t="s">
        <v>4204</v>
      </c>
      <c r="B422" s="176">
        <v>46137</v>
      </c>
      <c r="C422" s="172" t="s">
        <v>2694</v>
      </c>
      <c r="D422" s="172" t="s">
        <v>98</v>
      </c>
      <c r="E422" s="172" t="s">
        <v>39</v>
      </c>
      <c r="F422" s="172" t="s">
        <v>117</v>
      </c>
      <c r="G422" s="172" t="s">
        <v>84</v>
      </c>
      <c r="H422" s="177">
        <v>1</v>
      </c>
      <c r="I422" s="178">
        <v>0</v>
      </c>
      <c r="J422" s="176">
        <v>46128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4278</v>
      </c>
      <c r="B423" s="176">
        <v>46137</v>
      </c>
      <c r="C423" s="172" t="s">
        <v>92</v>
      </c>
      <c r="D423" s="172" t="s">
        <v>24</v>
      </c>
      <c r="E423" s="172" t="s">
        <v>40</v>
      </c>
      <c r="F423" s="172" t="s">
        <v>197</v>
      </c>
      <c r="G423" s="172" t="s">
        <v>84</v>
      </c>
      <c r="H423" s="177">
        <v>1</v>
      </c>
      <c r="I423" s="178">
        <v>0</v>
      </c>
      <c r="J423" s="176">
        <v>46122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-77</v>
      </c>
    </row>
    <row r="424" spans="1:16" ht="19.5" hidden="1" customHeight="1">
      <c r="A424" s="172" t="s">
        <v>4278</v>
      </c>
      <c r="B424" s="176">
        <v>46137</v>
      </c>
      <c r="C424" s="172" t="s">
        <v>92</v>
      </c>
      <c r="D424" s="172" t="s">
        <v>97</v>
      </c>
      <c r="E424" s="172" t="s">
        <v>40</v>
      </c>
      <c r="F424" s="172" t="s">
        <v>197</v>
      </c>
      <c r="G424" s="172" t="s">
        <v>84</v>
      </c>
      <c r="H424" s="177">
        <v>1</v>
      </c>
      <c r="I424" s="178">
        <v>0</v>
      </c>
      <c r="J424" s="176">
        <v>46122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-77</v>
      </c>
    </row>
    <row r="425" spans="1:16" ht="19.5" hidden="1" customHeight="1">
      <c r="A425" s="172" t="s">
        <v>4278</v>
      </c>
      <c r="B425" s="176">
        <v>46137</v>
      </c>
      <c r="C425" s="172" t="s">
        <v>2694</v>
      </c>
      <c r="D425" s="172" t="s">
        <v>95</v>
      </c>
      <c r="E425" s="172" t="s">
        <v>40</v>
      </c>
      <c r="F425" s="172" t="s">
        <v>197</v>
      </c>
      <c r="G425" s="172" t="s">
        <v>84</v>
      </c>
      <c r="H425" s="177">
        <v>1</v>
      </c>
      <c r="I425" s="178">
        <v>0</v>
      </c>
      <c r="J425" s="176">
        <v>46122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-7.02</v>
      </c>
    </row>
    <row r="426" spans="1:16" ht="19.5" hidden="1" customHeight="1">
      <c r="A426" s="172" t="s">
        <v>4278</v>
      </c>
      <c r="B426" s="176">
        <v>46137</v>
      </c>
      <c r="C426" s="172" t="s">
        <v>2694</v>
      </c>
      <c r="D426" s="172" t="s">
        <v>98</v>
      </c>
      <c r="E426" s="172" t="s">
        <v>40</v>
      </c>
      <c r="F426" s="172" t="s">
        <v>197</v>
      </c>
      <c r="G426" s="172" t="s">
        <v>84</v>
      </c>
      <c r="H426" s="177">
        <v>1</v>
      </c>
      <c r="I426" s="178">
        <v>0</v>
      </c>
      <c r="J426" s="176">
        <v>46122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4279</v>
      </c>
      <c r="B427" s="176">
        <v>46137</v>
      </c>
      <c r="C427" s="172" t="s">
        <v>2694</v>
      </c>
      <c r="D427" s="172" t="s">
        <v>82</v>
      </c>
      <c r="E427" s="172" t="s">
        <v>58</v>
      </c>
      <c r="F427" s="172" t="s">
        <v>1300</v>
      </c>
      <c r="G427" s="172" t="s">
        <v>84</v>
      </c>
      <c r="H427" s="177">
        <v>1</v>
      </c>
      <c r="I427" s="178">
        <v>0</v>
      </c>
      <c r="J427" s="176">
        <v>46137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-6.59</v>
      </c>
    </row>
    <row r="428" spans="1:16" ht="19.5" hidden="1" customHeight="1">
      <c r="A428" s="172" t="s">
        <v>4280</v>
      </c>
      <c r="B428" s="176">
        <v>46137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2800</v>
      </c>
      <c r="J428" s="176">
        <v>46121</v>
      </c>
      <c r="K428" s="172" t="s">
        <v>93</v>
      </c>
      <c r="L428" s="172" t="s">
        <v>94</v>
      </c>
      <c r="M428" s="179">
        <v>0.48</v>
      </c>
      <c r="N428" s="177"/>
      <c r="O428" s="177"/>
      <c r="P428" s="180">
        <v>-84</v>
      </c>
    </row>
    <row r="429" spans="1:16" ht="19.5" hidden="1" customHeight="1">
      <c r="A429" s="172" t="s">
        <v>4280</v>
      </c>
      <c r="B429" s="176">
        <v>46137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2800</v>
      </c>
      <c r="J429" s="176">
        <v>46121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976.19</v>
      </c>
    </row>
    <row r="430" spans="1:16" ht="19.5" hidden="1" customHeight="1">
      <c r="A430" s="172" t="s">
        <v>4280</v>
      </c>
      <c r="B430" s="176">
        <v>46137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2800</v>
      </c>
      <c r="J430" s="176">
        <v>46121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9.76</v>
      </c>
    </row>
    <row r="431" spans="1:16" ht="19.5" hidden="1" customHeight="1">
      <c r="A431" s="172" t="s">
        <v>4280</v>
      </c>
      <c r="B431" s="176">
        <v>46137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2800</v>
      </c>
      <c r="J431" s="176">
        <v>46121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1814.05</v>
      </c>
    </row>
    <row r="432" spans="1:16" ht="19.5" hidden="1" customHeight="1">
      <c r="A432" s="172" t="s">
        <v>4280</v>
      </c>
      <c r="B432" s="176">
        <v>46137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2800</v>
      </c>
      <c r="J432" s="176">
        <v>46121</v>
      </c>
      <c r="K432" s="172" t="s">
        <v>93</v>
      </c>
      <c r="L432" s="172" t="s">
        <v>94</v>
      </c>
      <c r="M432" s="179">
        <v>0.48</v>
      </c>
      <c r="N432" s="177"/>
      <c r="O432" s="177"/>
      <c r="P432" s="180">
        <v>-1344</v>
      </c>
    </row>
    <row r="433" spans="1:16" ht="19.5" hidden="1" customHeight="1">
      <c r="A433" s="172" t="s">
        <v>4280</v>
      </c>
      <c r="B433" s="176">
        <v>46137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2800</v>
      </c>
      <c r="J433" s="176">
        <v>46121</v>
      </c>
      <c r="K433" s="172" t="s">
        <v>93</v>
      </c>
      <c r="L433" s="172" t="s">
        <v>94</v>
      </c>
      <c r="M433" s="179">
        <v>0.48</v>
      </c>
      <c r="N433" s="177"/>
      <c r="O433" s="177"/>
      <c r="P433" s="180">
        <v>-0.44</v>
      </c>
    </row>
    <row r="434" spans="1:16" ht="19.5" hidden="1" customHeight="1">
      <c r="A434" s="172" t="s">
        <v>4281</v>
      </c>
      <c r="B434" s="176">
        <v>46137</v>
      </c>
      <c r="C434" s="172" t="s">
        <v>2694</v>
      </c>
      <c r="D434" s="172" t="s">
        <v>82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46137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-6.96</v>
      </c>
    </row>
    <row r="435" spans="1:16" ht="19.5" hidden="1" customHeight="1">
      <c r="A435" s="172" t="s">
        <v>4282</v>
      </c>
      <c r="B435" s="176">
        <v>46137</v>
      </c>
      <c r="C435" s="172" t="s">
        <v>92</v>
      </c>
      <c r="D435" s="172" t="s">
        <v>24</v>
      </c>
      <c r="E435" s="172" t="s">
        <v>43</v>
      </c>
      <c r="F435" s="172" t="s">
        <v>125</v>
      </c>
      <c r="G435" s="172" t="s">
        <v>84</v>
      </c>
      <c r="H435" s="177">
        <v>1</v>
      </c>
      <c r="I435" s="178">
        <v>0</v>
      </c>
      <c r="J435" s="176">
        <v>46129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-74</v>
      </c>
    </row>
    <row r="436" spans="1:16" ht="19.5" hidden="1" customHeight="1">
      <c r="A436" s="172" t="s">
        <v>4282</v>
      </c>
      <c r="B436" s="176">
        <v>46137</v>
      </c>
      <c r="C436" s="172" t="s">
        <v>92</v>
      </c>
      <c r="D436" s="172" t="s">
        <v>97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0</v>
      </c>
      <c r="J436" s="176">
        <v>46129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-74</v>
      </c>
    </row>
    <row r="437" spans="1:16" ht="19.5" hidden="1" customHeight="1">
      <c r="A437" s="172" t="s">
        <v>4281</v>
      </c>
      <c r="B437" s="176">
        <v>46137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46137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6.96</v>
      </c>
    </row>
    <row r="438" spans="1:16" ht="19.5" hidden="1" customHeight="1">
      <c r="A438" s="172" t="s">
        <v>4281</v>
      </c>
      <c r="B438" s="176">
        <v>46137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46137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-6.96</v>
      </c>
    </row>
    <row r="439" spans="1:16" ht="19.5" hidden="1" customHeight="1">
      <c r="A439" s="172" t="s">
        <v>4280</v>
      </c>
      <c r="B439" s="176">
        <v>46137</v>
      </c>
      <c r="C439" s="172" t="s">
        <v>2694</v>
      </c>
      <c r="D439" s="172" t="s">
        <v>82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0</v>
      </c>
      <c r="J439" s="176">
        <v>46121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-18.55</v>
      </c>
    </row>
    <row r="440" spans="1:16" ht="19.5" hidden="1" customHeight="1">
      <c r="A440" s="172" t="s">
        <v>4283</v>
      </c>
      <c r="B440" s="176">
        <v>46137</v>
      </c>
      <c r="C440" s="172" t="s">
        <v>2694</v>
      </c>
      <c r="D440" s="172" t="s">
        <v>82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46137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-22.09</v>
      </c>
    </row>
    <row r="441" spans="1:16" ht="19.5" hidden="1" customHeight="1">
      <c r="A441" s="172" t="s">
        <v>4284</v>
      </c>
      <c r="B441" s="176">
        <v>46137</v>
      </c>
      <c r="C441" s="172" t="s">
        <v>92</v>
      </c>
      <c r="D441" s="172" t="s">
        <v>24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0</v>
      </c>
      <c r="J441" s="176">
        <v>46129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-75</v>
      </c>
    </row>
    <row r="442" spans="1:16" ht="19.5" hidden="1" customHeight="1">
      <c r="A442" s="172" t="s">
        <v>4284</v>
      </c>
      <c r="B442" s="176">
        <v>46137</v>
      </c>
      <c r="C442" s="172" t="s">
        <v>92</v>
      </c>
      <c r="D442" s="172" t="s">
        <v>97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46129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-75</v>
      </c>
    </row>
    <row r="443" spans="1:16" ht="19.5" hidden="1" customHeight="1">
      <c r="A443" s="172" t="s">
        <v>4284</v>
      </c>
      <c r="B443" s="176">
        <v>46137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46129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-6.04</v>
      </c>
    </row>
    <row r="444" spans="1:16" ht="19.5" hidden="1" customHeight="1">
      <c r="A444" s="172" t="s">
        <v>4284</v>
      </c>
      <c r="B444" s="176">
        <v>46137</v>
      </c>
      <c r="C444" s="172" t="s">
        <v>2694</v>
      </c>
      <c r="D444" s="172" t="s">
        <v>98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46129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-15</v>
      </c>
    </row>
    <row r="445" spans="1:16" ht="19.5" hidden="1" customHeight="1">
      <c r="A445" s="172" t="s">
        <v>4285</v>
      </c>
      <c r="B445" s="176">
        <v>46137</v>
      </c>
      <c r="C445" s="172" t="s">
        <v>92</v>
      </c>
      <c r="D445" s="172" t="s">
        <v>24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2820</v>
      </c>
      <c r="J445" s="176">
        <v>46134</v>
      </c>
      <c r="K445" s="172" t="s">
        <v>93</v>
      </c>
      <c r="L445" s="172" t="s">
        <v>94</v>
      </c>
      <c r="M445" s="179">
        <v>0.48</v>
      </c>
      <c r="N445" s="177"/>
      <c r="O445" s="177"/>
      <c r="P445" s="180">
        <v>-75</v>
      </c>
    </row>
    <row r="446" spans="1:16" ht="19.5" hidden="1" customHeight="1">
      <c r="A446" s="172" t="s">
        <v>4285</v>
      </c>
      <c r="B446" s="176">
        <v>46137</v>
      </c>
      <c r="C446" s="172" t="s">
        <v>100</v>
      </c>
      <c r="D446" s="172" t="s">
        <v>101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2820</v>
      </c>
      <c r="J446" s="176">
        <v>46134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990.02</v>
      </c>
    </row>
    <row r="447" spans="1:16" ht="19.5" hidden="1" customHeight="1">
      <c r="A447" s="172" t="s">
        <v>4285</v>
      </c>
      <c r="B447" s="176">
        <v>46137</v>
      </c>
      <c r="C447" s="172" t="s">
        <v>100</v>
      </c>
      <c r="D447" s="172" t="s">
        <v>102</v>
      </c>
      <c r="E447" s="172" t="s">
        <v>58</v>
      </c>
      <c r="F447" s="172" t="s">
        <v>1300</v>
      </c>
      <c r="G447" s="172" t="s">
        <v>84</v>
      </c>
      <c r="H447" s="177">
        <v>1</v>
      </c>
      <c r="I447" s="178">
        <v>2820</v>
      </c>
      <c r="J447" s="176">
        <v>46134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9.9</v>
      </c>
    </row>
    <row r="448" spans="1:16" ht="19.5" hidden="1" customHeight="1">
      <c r="A448" s="172" t="s">
        <v>4285</v>
      </c>
      <c r="B448" s="176">
        <v>46137</v>
      </c>
      <c r="C448" s="172" t="s">
        <v>100</v>
      </c>
      <c r="D448" s="172" t="s">
        <v>103</v>
      </c>
      <c r="E448" s="172" t="s">
        <v>58</v>
      </c>
      <c r="F448" s="172" t="s">
        <v>1300</v>
      </c>
      <c r="G448" s="172" t="s">
        <v>84</v>
      </c>
      <c r="H448" s="177">
        <v>1</v>
      </c>
      <c r="I448" s="178">
        <v>2820</v>
      </c>
      <c r="J448" s="176">
        <v>46134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1820.08</v>
      </c>
    </row>
    <row r="449" spans="1:16" ht="19.5" hidden="1" customHeight="1">
      <c r="A449" s="172" t="s">
        <v>4285</v>
      </c>
      <c r="B449" s="176">
        <v>46137</v>
      </c>
      <c r="C449" s="172" t="s">
        <v>104</v>
      </c>
      <c r="D449" s="172" t="s">
        <v>105</v>
      </c>
      <c r="E449" s="172" t="s">
        <v>58</v>
      </c>
      <c r="F449" s="172" t="s">
        <v>1300</v>
      </c>
      <c r="G449" s="172" t="s">
        <v>84</v>
      </c>
      <c r="H449" s="177">
        <v>1</v>
      </c>
      <c r="I449" s="178">
        <v>2820</v>
      </c>
      <c r="J449" s="176">
        <v>46134</v>
      </c>
      <c r="K449" s="172" t="s">
        <v>93</v>
      </c>
      <c r="L449" s="172" t="s">
        <v>94</v>
      </c>
      <c r="M449" s="179">
        <v>0.48</v>
      </c>
      <c r="N449" s="177"/>
      <c r="O449" s="177"/>
      <c r="P449" s="180">
        <v>-1353.6</v>
      </c>
    </row>
    <row r="450" spans="1:16" ht="19.5" hidden="1" customHeight="1">
      <c r="A450" s="172" t="s">
        <v>4285</v>
      </c>
      <c r="B450" s="176">
        <v>46137</v>
      </c>
      <c r="C450" s="172" t="s">
        <v>2694</v>
      </c>
      <c r="D450" s="172" t="s">
        <v>95</v>
      </c>
      <c r="E450" s="172" t="s">
        <v>58</v>
      </c>
      <c r="F450" s="172" t="s">
        <v>1300</v>
      </c>
      <c r="G450" s="172" t="s">
        <v>84</v>
      </c>
      <c r="H450" s="177">
        <v>1</v>
      </c>
      <c r="I450" s="178">
        <v>2820</v>
      </c>
      <c r="J450" s="176">
        <v>46134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-5.73</v>
      </c>
    </row>
    <row r="451" spans="1:16" ht="19.5" hidden="1" customHeight="1">
      <c r="A451" s="172" t="s">
        <v>4285</v>
      </c>
      <c r="B451" s="176">
        <v>46137</v>
      </c>
      <c r="C451" s="172" t="s">
        <v>2694</v>
      </c>
      <c r="D451" s="172" t="s">
        <v>82</v>
      </c>
      <c r="E451" s="172" t="s">
        <v>58</v>
      </c>
      <c r="F451" s="172" t="s">
        <v>1300</v>
      </c>
      <c r="G451" s="172" t="s">
        <v>84</v>
      </c>
      <c r="H451" s="177">
        <v>1</v>
      </c>
      <c r="I451" s="178">
        <v>0</v>
      </c>
      <c r="J451" s="176">
        <v>46134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-18.809999999999999</v>
      </c>
    </row>
    <row r="452" spans="1:16" ht="19.5" hidden="1" customHeight="1">
      <c r="A452" s="172" t="s">
        <v>4286</v>
      </c>
      <c r="B452" s="176">
        <v>46137</v>
      </c>
      <c r="C452" s="172" t="s">
        <v>2694</v>
      </c>
      <c r="D452" s="172" t="s">
        <v>82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46137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-13.48</v>
      </c>
    </row>
    <row r="453" spans="1:16" ht="19.5" hidden="1" customHeight="1">
      <c r="A453" s="172" t="s">
        <v>4287</v>
      </c>
      <c r="B453" s="176">
        <v>46137</v>
      </c>
      <c r="C453" s="172" t="s">
        <v>92</v>
      </c>
      <c r="D453" s="172" t="s">
        <v>24</v>
      </c>
      <c r="E453" s="172" t="s">
        <v>60</v>
      </c>
      <c r="F453" s="172" t="s">
        <v>1426</v>
      </c>
      <c r="G453" s="172" t="s">
        <v>84</v>
      </c>
      <c r="H453" s="177">
        <v>1</v>
      </c>
      <c r="I453" s="178">
        <v>2820</v>
      </c>
      <c r="J453" s="176">
        <v>46134</v>
      </c>
      <c r="K453" s="172" t="s">
        <v>93</v>
      </c>
      <c r="L453" s="172" t="s">
        <v>94</v>
      </c>
      <c r="M453" s="179">
        <v>0.48</v>
      </c>
      <c r="N453" s="177"/>
      <c r="O453" s="177"/>
      <c r="P453" s="180">
        <v>-73</v>
      </c>
    </row>
    <row r="454" spans="1:16" ht="19.5" hidden="1" customHeight="1">
      <c r="A454" s="172" t="s">
        <v>4287</v>
      </c>
      <c r="B454" s="176">
        <v>46137</v>
      </c>
      <c r="C454" s="172" t="s">
        <v>100</v>
      </c>
      <c r="D454" s="172" t="s">
        <v>101</v>
      </c>
      <c r="E454" s="172" t="s">
        <v>60</v>
      </c>
      <c r="F454" s="172" t="s">
        <v>1426</v>
      </c>
      <c r="G454" s="172" t="s">
        <v>84</v>
      </c>
      <c r="H454" s="177">
        <v>1</v>
      </c>
      <c r="I454" s="178">
        <v>2820</v>
      </c>
      <c r="J454" s="176">
        <v>46134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1080.48</v>
      </c>
    </row>
    <row r="455" spans="1:16" ht="19.5" hidden="1" customHeight="1">
      <c r="A455" s="172" t="s">
        <v>4287</v>
      </c>
      <c r="B455" s="176">
        <v>46137</v>
      </c>
      <c r="C455" s="172" t="s">
        <v>100</v>
      </c>
      <c r="D455" s="172" t="s">
        <v>102</v>
      </c>
      <c r="E455" s="172" t="s">
        <v>60</v>
      </c>
      <c r="F455" s="172" t="s">
        <v>1426</v>
      </c>
      <c r="G455" s="172" t="s">
        <v>84</v>
      </c>
      <c r="H455" s="177">
        <v>1</v>
      </c>
      <c r="I455" s="178">
        <v>2820</v>
      </c>
      <c r="J455" s="176">
        <v>46134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0</v>
      </c>
    </row>
    <row r="456" spans="1:16" ht="19.5" hidden="1" customHeight="1">
      <c r="A456" s="172" t="s">
        <v>4287</v>
      </c>
      <c r="B456" s="176">
        <v>46137</v>
      </c>
      <c r="C456" s="172" t="s">
        <v>100</v>
      </c>
      <c r="D456" s="172" t="s">
        <v>103</v>
      </c>
      <c r="E456" s="172" t="s">
        <v>60</v>
      </c>
      <c r="F456" s="172" t="s">
        <v>1426</v>
      </c>
      <c r="G456" s="172" t="s">
        <v>84</v>
      </c>
      <c r="H456" s="177">
        <v>1</v>
      </c>
      <c r="I456" s="178">
        <v>2820</v>
      </c>
      <c r="J456" s="176">
        <v>46134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1739.52</v>
      </c>
    </row>
    <row r="457" spans="1:16" ht="19.5" hidden="1" customHeight="1">
      <c r="A457" s="172" t="s">
        <v>4287</v>
      </c>
      <c r="B457" s="176">
        <v>46137</v>
      </c>
      <c r="C457" s="172" t="s">
        <v>104</v>
      </c>
      <c r="D457" s="172" t="s">
        <v>105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2820</v>
      </c>
      <c r="J457" s="176">
        <v>46134</v>
      </c>
      <c r="K457" s="172" t="s">
        <v>93</v>
      </c>
      <c r="L457" s="172" t="s">
        <v>94</v>
      </c>
      <c r="M457" s="179">
        <v>0.48</v>
      </c>
      <c r="N457" s="177"/>
      <c r="O457" s="177"/>
      <c r="P457" s="180">
        <v>-1353.6</v>
      </c>
    </row>
    <row r="458" spans="1:16" ht="19.5" hidden="1" customHeight="1">
      <c r="A458" s="172" t="s">
        <v>4287</v>
      </c>
      <c r="B458" s="176">
        <v>46137</v>
      </c>
      <c r="C458" s="172" t="s">
        <v>92</v>
      </c>
      <c r="D458" s="172" t="s">
        <v>3785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2820</v>
      </c>
      <c r="J458" s="176">
        <v>46134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-25</v>
      </c>
    </row>
    <row r="459" spans="1:16" ht="19.5" hidden="1" customHeight="1">
      <c r="A459" s="172" t="s">
        <v>4288</v>
      </c>
      <c r="B459" s="176">
        <v>46137</v>
      </c>
      <c r="C459" s="172" t="s">
        <v>92</v>
      </c>
      <c r="D459" s="172" t="s">
        <v>24</v>
      </c>
      <c r="E459" s="172" t="s">
        <v>40</v>
      </c>
      <c r="F459" s="172" t="s">
        <v>197</v>
      </c>
      <c r="G459" s="172" t="s">
        <v>84</v>
      </c>
      <c r="H459" s="177">
        <v>1</v>
      </c>
      <c r="I459" s="178">
        <v>2820</v>
      </c>
      <c r="J459" s="176">
        <v>46136</v>
      </c>
      <c r="K459" s="172" t="s">
        <v>93</v>
      </c>
      <c r="L459" s="172" t="s">
        <v>94</v>
      </c>
      <c r="M459" s="179">
        <v>0.48</v>
      </c>
      <c r="N459" s="177"/>
      <c r="O459" s="177"/>
      <c r="P459" s="180">
        <v>-77</v>
      </c>
    </row>
    <row r="460" spans="1:16" ht="19.5" hidden="1" customHeight="1">
      <c r="A460" s="172" t="s">
        <v>4288</v>
      </c>
      <c r="B460" s="176">
        <v>46137</v>
      </c>
      <c r="C460" s="172" t="s">
        <v>100</v>
      </c>
      <c r="D460" s="172" t="s">
        <v>101</v>
      </c>
      <c r="E460" s="172" t="s">
        <v>40</v>
      </c>
      <c r="F460" s="172" t="s">
        <v>197</v>
      </c>
      <c r="G460" s="172" t="s">
        <v>84</v>
      </c>
      <c r="H460" s="177">
        <v>1</v>
      </c>
      <c r="I460" s="178">
        <v>2820</v>
      </c>
      <c r="J460" s="176">
        <v>46136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1171.5</v>
      </c>
    </row>
    <row r="461" spans="1:16" ht="19.5" hidden="1" customHeight="1">
      <c r="A461" s="172" t="s">
        <v>4288</v>
      </c>
      <c r="B461" s="176">
        <v>46137</v>
      </c>
      <c r="C461" s="172" t="s">
        <v>100</v>
      </c>
      <c r="D461" s="172" t="s">
        <v>102</v>
      </c>
      <c r="E461" s="172" t="s">
        <v>40</v>
      </c>
      <c r="F461" s="172" t="s">
        <v>197</v>
      </c>
      <c r="G461" s="172" t="s">
        <v>84</v>
      </c>
      <c r="H461" s="177">
        <v>1</v>
      </c>
      <c r="I461" s="178">
        <v>2820</v>
      </c>
      <c r="J461" s="176">
        <v>46136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11.72</v>
      </c>
    </row>
    <row r="462" spans="1:16" ht="19.5" hidden="1" customHeight="1">
      <c r="A462" s="172" t="s">
        <v>4288</v>
      </c>
      <c r="B462" s="176">
        <v>46137</v>
      </c>
      <c r="C462" s="172" t="s">
        <v>100</v>
      </c>
      <c r="D462" s="172" t="s">
        <v>103</v>
      </c>
      <c r="E462" s="172" t="s">
        <v>40</v>
      </c>
      <c r="F462" s="172" t="s">
        <v>197</v>
      </c>
      <c r="G462" s="172" t="s">
        <v>84</v>
      </c>
      <c r="H462" s="177">
        <v>1</v>
      </c>
      <c r="I462" s="178">
        <v>2820</v>
      </c>
      <c r="J462" s="176">
        <v>46136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1636.78</v>
      </c>
    </row>
    <row r="463" spans="1:16" ht="19.5" hidden="1" customHeight="1">
      <c r="A463" s="172" t="s">
        <v>4288</v>
      </c>
      <c r="B463" s="176">
        <v>46137</v>
      </c>
      <c r="C463" s="172" t="s">
        <v>104</v>
      </c>
      <c r="D463" s="172" t="s">
        <v>105</v>
      </c>
      <c r="E463" s="172" t="s">
        <v>40</v>
      </c>
      <c r="F463" s="172" t="s">
        <v>197</v>
      </c>
      <c r="G463" s="172" t="s">
        <v>84</v>
      </c>
      <c r="H463" s="177">
        <v>1</v>
      </c>
      <c r="I463" s="178">
        <v>2820</v>
      </c>
      <c r="J463" s="176">
        <v>46136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-1353.6</v>
      </c>
    </row>
    <row r="464" spans="1:16" ht="19.5" hidden="1" customHeight="1">
      <c r="A464" s="172" t="s">
        <v>4288</v>
      </c>
      <c r="B464" s="176">
        <v>46137</v>
      </c>
      <c r="C464" s="172" t="s">
        <v>2694</v>
      </c>
      <c r="D464" s="172" t="s">
        <v>95</v>
      </c>
      <c r="E464" s="172" t="s">
        <v>40</v>
      </c>
      <c r="F464" s="172" t="s">
        <v>197</v>
      </c>
      <c r="G464" s="172" t="s">
        <v>84</v>
      </c>
      <c r="H464" s="177">
        <v>1</v>
      </c>
      <c r="I464" s="178">
        <v>2820</v>
      </c>
      <c r="J464" s="176">
        <v>46136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-7.66</v>
      </c>
    </row>
    <row r="465" spans="1:16" ht="19.5" hidden="1" customHeight="1">
      <c r="A465" s="172" t="s">
        <v>4288</v>
      </c>
      <c r="B465" s="176">
        <v>46137</v>
      </c>
      <c r="C465" s="172" t="s">
        <v>2694</v>
      </c>
      <c r="D465" s="172" t="s">
        <v>82</v>
      </c>
      <c r="E465" s="172" t="s">
        <v>40</v>
      </c>
      <c r="F465" s="172" t="s">
        <v>197</v>
      </c>
      <c r="G465" s="172" t="s">
        <v>84</v>
      </c>
      <c r="H465" s="177">
        <v>1</v>
      </c>
      <c r="I465" s="178">
        <v>0</v>
      </c>
      <c r="J465" s="176">
        <v>46136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-22.26</v>
      </c>
    </row>
    <row r="466" spans="1:16" ht="19.5" hidden="1" customHeight="1">
      <c r="A466" s="172" t="s">
        <v>4289</v>
      </c>
      <c r="B466" s="176">
        <v>46137</v>
      </c>
      <c r="C466" s="172" t="s">
        <v>92</v>
      </c>
      <c r="D466" s="172" t="s">
        <v>24</v>
      </c>
      <c r="E466" s="172" t="s">
        <v>55</v>
      </c>
      <c r="F466" s="172" t="s">
        <v>1272</v>
      </c>
      <c r="G466" s="172" t="s">
        <v>84</v>
      </c>
      <c r="H466" s="177">
        <v>1</v>
      </c>
      <c r="I466" s="178">
        <v>2820</v>
      </c>
      <c r="J466" s="176">
        <v>46136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-71</v>
      </c>
    </row>
    <row r="467" spans="1:16" ht="19.5" hidden="1" customHeight="1">
      <c r="A467" s="172" t="s">
        <v>4289</v>
      </c>
      <c r="B467" s="176">
        <v>46137</v>
      </c>
      <c r="C467" s="172" t="s">
        <v>100</v>
      </c>
      <c r="D467" s="172" t="s">
        <v>101</v>
      </c>
      <c r="E467" s="172" t="s">
        <v>55</v>
      </c>
      <c r="F467" s="172" t="s">
        <v>1272</v>
      </c>
      <c r="G467" s="172" t="s">
        <v>84</v>
      </c>
      <c r="H467" s="177">
        <v>1</v>
      </c>
      <c r="I467" s="178">
        <v>2820</v>
      </c>
      <c r="J467" s="176">
        <v>46136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1478.1</v>
      </c>
    </row>
    <row r="468" spans="1:16" ht="19.5" hidden="1" customHeight="1">
      <c r="A468" s="172" t="s">
        <v>4289</v>
      </c>
      <c r="B468" s="176">
        <v>46137</v>
      </c>
      <c r="C468" s="172" t="s">
        <v>100</v>
      </c>
      <c r="D468" s="172" t="s">
        <v>102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2820</v>
      </c>
      <c r="J468" s="176">
        <v>46136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14.78</v>
      </c>
    </row>
    <row r="469" spans="1:16" ht="19.5" hidden="1" customHeight="1">
      <c r="A469" s="172" t="s">
        <v>4289</v>
      </c>
      <c r="B469" s="176">
        <v>46137</v>
      </c>
      <c r="C469" s="172" t="s">
        <v>100</v>
      </c>
      <c r="D469" s="172" t="s">
        <v>103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2820</v>
      </c>
      <c r="J469" s="176">
        <v>46136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1327.12</v>
      </c>
    </row>
    <row r="470" spans="1:16" ht="19.5" hidden="1" customHeight="1">
      <c r="A470" s="172" t="s">
        <v>4289</v>
      </c>
      <c r="B470" s="176">
        <v>46137</v>
      </c>
      <c r="C470" s="172" t="s">
        <v>104</v>
      </c>
      <c r="D470" s="172" t="s">
        <v>105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2820</v>
      </c>
      <c r="J470" s="176">
        <v>46136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-1353.6</v>
      </c>
    </row>
    <row r="471" spans="1:16" ht="19.5" hidden="1" customHeight="1">
      <c r="A471" s="172" t="s">
        <v>4289</v>
      </c>
      <c r="B471" s="176">
        <v>46137</v>
      </c>
      <c r="C471" s="172" t="s">
        <v>2694</v>
      </c>
      <c r="D471" s="172" t="s">
        <v>95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2820</v>
      </c>
      <c r="J471" s="176">
        <v>46136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-5.36</v>
      </c>
    </row>
    <row r="472" spans="1:16" ht="19.5" hidden="1" customHeight="1">
      <c r="A472" s="172" t="s">
        <v>4252</v>
      </c>
      <c r="B472" s="176">
        <v>46137</v>
      </c>
      <c r="C472" s="172" t="s">
        <v>2694</v>
      </c>
      <c r="D472" s="172" t="s">
        <v>98</v>
      </c>
      <c r="E472" s="172" t="s">
        <v>59</v>
      </c>
      <c r="F472" s="172" t="s">
        <v>1386</v>
      </c>
      <c r="G472" s="172" t="s">
        <v>84</v>
      </c>
      <c r="H472" s="177">
        <v>1</v>
      </c>
      <c r="I472" s="178">
        <v>0</v>
      </c>
      <c r="J472" s="176">
        <v>46134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hidden="1" customHeight="1">
      <c r="A473" s="172" t="s">
        <v>4252</v>
      </c>
      <c r="B473" s="176">
        <v>46137</v>
      </c>
      <c r="C473" s="172" t="s">
        <v>92</v>
      </c>
      <c r="D473" s="172" t="s">
        <v>97</v>
      </c>
      <c r="E473" s="172" t="s">
        <v>59</v>
      </c>
      <c r="F473" s="172" t="s">
        <v>1386</v>
      </c>
      <c r="G473" s="172" t="s">
        <v>84</v>
      </c>
      <c r="H473" s="177">
        <v>1</v>
      </c>
      <c r="I473" s="178">
        <v>0</v>
      </c>
      <c r="J473" s="176">
        <v>46134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-74</v>
      </c>
    </row>
    <row r="474" spans="1:16" ht="19.5" hidden="1" customHeight="1">
      <c r="A474" s="172" t="s">
        <v>4289</v>
      </c>
      <c r="B474" s="176">
        <v>46137</v>
      </c>
      <c r="C474" s="172" t="s">
        <v>2694</v>
      </c>
      <c r="D474" s="172" t="s">
        <v>82</v>
      </c>
      <c r="E474" s="172" t="s">
        <v>55</v>
      </c>
      <c r="F474" s="172" t="s">
        <v>1272</v>
      </c>
      <c r="G474" s="172" t="s">
        <v>84</v>
      </c>
      <c r="H474" s="177">
        <v>1</v>
      </c>
      <c r="I474" s="178">
        <v>0</v>
      </c>
      <c r="J474" s="176">
        <v>46136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-28.08</v>
      </c>
    </row>
    <row r="475" spans="1:16" ht="19.5" hidden="1" customHeight="1">
      <c r="A475" s="172" t="s">
        <v>4272</v>
      </c>
      <c r="B475" s="176">
        <v>46137</v>
      </c>
      <c r="C475" s="172" t="s">
        <v>2694</v>
      </c>
      <c r="D475" s="172" t="s">
        <v>82</v>
      </c>
      <c r="E475" s="172" t="s">
        <v>60</v>
      </c>
      <c r="F475" s="172" t="s">
        <v>1426</v>
      </c>
      <c r="G475" s="172" t="s">
        <v>84</v>
      </c>
      <c r="H475" s="177">
        <v>1</v>
      </c>
      <c r="I475" s="178">
        <v>0</v>
      </c>
      <c r="J475" s="176">
        <v>46136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22.33</v>
      </c>
    </row>
    <row r="476" spans="1:16" ht="19.5" hidden="1" customHeight="1">
      <c r="A476" s="172" t="s">
        <v>4290</v>
      </c>
      <c r="B476" s="176">
        <v>46137</v>
      </c>
      <c r="C476" s="172" t="s">
        <v>92</v>
      </c>
      <c r="D476" s="172" t="s">
        <v>24</v>
      </c>
      <c r="E476" s="172" t="s">
        <v>39</v>
      </c>
      <c r="F476" s="172" t="s">
        <v>117</v>
      </c>
      <c r="G476" s="172" t="s">
        <v>84</v>
      </c>
      <c r="H476" s="177">
        <v>1</v>
      </c>
      <c r="I476" s="178">
        <v>0</v>
      </c>
      <c r="J476" s="176">
        <v>46133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-70</v>
      </c>
    </row>
    <row r="477" spans="1:16" ht="19.5" hidden="1" customHeight="1">
      <c r="A477" s="172" t="s">
        <v>4290</v>
      </c>
      <c r="B477" s="176">
        <v>46137</v>
      </c>
      <c r="C477" s="172" t="s">
        <v>92</v>
      </c>
      <c r="D477" s="172" t="s">
        <v>97</v>
      </c>
      <c r="E477" s="172" t="s">
        <v>39</v>
      </c>
      <c r="F477" s="172" t="s">
        <v>117</v>
      </c>
      <c r="G477" s="172" t="s">
        <v>84</v>
      </c>
      <c r="H477" s="177">
        <v>1</v>
      </c>
      <c r="I477" s="178">
        <v>0</v>
      </c>
      <c r="J477" s="176">
        <v>46133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-70</v>
      </c>
    </row>
    <row r="478" spans="1:16" ht="19.5" hidden="1" customHeight="1">
      <c r="A478" s="172" t="s">
        <v>4290</v>
      </c>
      <c r="B478" s="176">
        <v>46137</v>
      </c>
      <c r="C478" s="172" t="s">
        <v>2694</v>
      </c>
      <c r="D478" s="172" t="s">
        <v>95</v>
      </c>
      <c r="E478" s="172" t="s">
        <v>39</v>
      </c>
      <c r="F478" s="172" t="s">
        <v>117</v>
      </c>
      <c r="G478" s="172" t="s">
        <v>84</v>
      </c>
      <c r="H478" s="177">
        <v>1</v>
      </c>
      <c r="I478" s="178">
        <v>0</v>
      </c>
      <c r="J478" s="176">
        <v>46133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-9.2799999999999994</v>
      </c>
    </row>
    <row r="479" spans="1:16" ht="19.5" hidden="1" customHeight="1">
      <c r="A479" s="172" t="s">
        <v>4290</v>
      </c>
      <c r="B479" s="176">
        <v>46137</v>
      </c>
      <c r="C479" s="172" t="s">
        <v>2694</v>
      </c>
      <c r="D479" s="172" t="s">
        <v>98</v>
      </c>
      <c r="E479" s="172" t="s">
        <v>39</v>
      </c>
      <c r="F479" s="172" t="s">
        <v>117</v>
      </c>
      <c r="G479" s="172" t="s">
        <v>84</v>
      </c>
      <c r="H479" s="177">
        <v>1</v>
      </c>
      <c r="I479" s="178">
        <v>0</v>
      </c>
      <c r="J479" s="176">
        <v>46133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-15</v>
      </c>
    </row>
    <row r="480" spans="1:16" ht="19.5" hidden="1" customHeight="1">
      <c r="A480" s="172" t="s">
        <v>4291</v>
      </c>
      <c r="B480" s="176">
        <v>46137</v>
      </c>
      <c r="C480" s="172" t="s">
        <v>92</v>
      </c>
      <c r="D480" s="172" t="s">
        <v>24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46130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-75</v>
      </c>
    </row>
    <row r="481" spans="1:16" ht="19.5" hidden="1" customHeight="1">
      <c r="A481" s="172" t="s">
        <v>4291</v>
      </c>
      <c r="B481" s="176">
        <v>46137</v>
      </c>
      <c r="C481" s="172" t="s">
        <v>92</v>
      </c>
      <c r="D481" s="172" t="s">
        <v>97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46130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-75</v>
      </c>
    </row>
    <row r="482" spans="1:16" ht="19.5" hidden="1" customHeight="1">
      <c r="A482" s="172" t="s">
        <v>4291</v>
      </c>
      <c r="B482" s="176">
        <v>46137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0</v>
      </c>
      <c r="J482" s="176">
        <v>46130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-5.13</v>
      </c>
    </row>
    <row r="483" spans="1:16" ht="19.5" hidden="1" customHeight="1">
      <c r="A483" s="172" t="s">
        <v>4291</v>
      </c>
      <c r="B483" s="176">
        <v>46137</v>
      </c>
      <c r="C483" s="172" t="s">
        <v>2694</v>
      </c>
      <c r="D483" s="172" t="s">
        <v>98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46130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4292</v>
      </c>
      <c r="B484" s="176">
        <v>46137</v>
      </c>
      <c r="C484" s="172" t="s">
        <v>2694</v>
      </c>
      <c r="D484" s="172" t="s">
        <v>82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46137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-19.510000000000002</v>
      </c>
    </row>
    <row r="485" spans="1:16" ht="19.5" customHeight="1">
      <c r="A485" s="172" t="s">
        <v>4276</v>
      </c>
      <c r="B485" s="176">
        <v>46137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46137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-271.51</v>
      </c>
    </row>
    <row r="486" spans="1:16" ht="19.5" customHeight="1">
      <c r="A486" s="172" t="s">
        <v>4274</v>
      </c>
      <c r="B486" s="176">
        <v>46137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46137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-271.32</v>
      </c>
    </row>
    <row r="487" spans="1:16" ht="19.5" customHeight="1">
      <c r="A487" s="172" t="s">
        <v>4275</v>
      </c>
      <c r="B487" s="176">
        <v>46137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46137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-285.43</v>
      </c>
    </row>
    <row r="488" spans="1:16" ht="19.5" customHeight="1">
      <c r="A488" s="172" t="s">
        <v>4209</v>
      </c>
      <c r="B488" s="176">
        <v>46137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46137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-285.14</v>
      </c>
    </row>
    <row r="489" spans="1:16" ht="19.5" customHeight="1">
      <c r="A489" s="172" t="s">
        <v>3433</v>
      </c>
      <c r="B489" s="176">
        <v>46137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46137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-302.63</v>
      </c>
    </row>
    <row r="490" spans="1:16" ht="19.5" customHeight="1">
      <c r="A490" s="172" t="s">
        <v>3434</v>
      </c>
      <c r="B490" s="176">
        <v>46137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46137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-291.01</v>
      </c>
    </row>
    <row r="491" spans="1:16" ht="19.5" customHeight="1">
      <c r="A491" s="172" t="s">
        <v>3251</v>
      </c>
      <c r="B491" s="176">
        <v>46137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-430.02</v>
      </c>
    </row>
    <row r="492" spans="1:16" ht="19.5" customHeight="1">
      <c r="A492" s="172" t="s">
        <v>3246</v>
      </c>
      <c r="B492" s="176">
        <v>46137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46137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-569.30999999999995</v>
      </c>
    </row>
    <row r="493" spans="1:16" ht="19.5" customHeight="1">
      <c r="A493" s="172" t="s">
        <v>3013</v>
      </c>
      <c r="B493" s="176">
        <v>46137</v>
      </c>
      <c r="C493" s="172" t="s">
        <v>109</v>
      </c>
      <c r="D493" s="172" t="s">
        <v>143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46137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-957.5</v>
      </c>
    </row>
    <row r="494" spans="1:16" ht="19.5" hidden="1" customHeight="1">
      <c r="A494" s="172" t="s">
        <v>4293</v>
      </c>
      <c r="B494" s="176">
        <v>46138</v>
      </c>
      <c r="C494" s="172" t="s">
        <v>2694</v>
      </c>
      <c r="D494" s="172" t="s">
        <v>95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46134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-5.75</v>
      </c>
    </row>
    <row r="495" spans="1:16" ht="19.5" hidden="1" customHeight="1">
      <c r="A495" s="172" t="s">
        <v>4293</v>
      </c>
      <c r="B495" s="176">
        <v>46138</v>
      </c>
      <c r="C495" s="172" t="s">
        <v>2694</v>
      </c>
      <c r="D495" s="172" t="s">
        <v>98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46134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-15</v>
      </c>
    </row>
    <row r="496" spans="1:16" ht="19.5" hidden="1" customHeight="1">
      <c r="A496" s="172" t="s">
        <v>4293</v>
      </c>
      <c r="B496" s="176">
        <v>46138</v>
      </c>
      <c r="C496" s="172" t="s">
        <v>92</v>
      </c>
      <c r="D496" s="172" t="s">
        <v>24</v>
      </c>
      <c r="E496" s="172" t="s">
        <v>58</v>
      </c>
      <c r="F496" s="172" t="s">
        <v>1300</v>
      </c>
      <c r="G496" s="172" t="s">
        <v>84</v>
      </c>
      <c r="H496" s="177">
        <v>1</v>
      </c>
      <c r="I496" s="178">
        <v>0</v>
      </c>
      <c r="J496" s="176">
        <v>46134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-79</v>
      </c>
    </row>
    <row r="497" spans="1:16" ht="19.5" hidden="1" customHeight="1">
      <c r="A497" s="172" t="s">
        <v>4293</v>
      </c>
      <c r="B497" s="176">
        <v>46138</v>
      </c>
      <c r="C497" s="172" t="s">
        <v>92</v>
      </c>
      <c r="D497" s="172" t="s">
        <v>97</v>
      </c>
      <c r="E497" s="172" t="s">
        <v>58</v>
      </c>
      <c r="F497" s="172" t="s">
        <v>1300</v>
      </c>
      <c r="G497" s="172" t="s">
        <v>84</v>
      </c>
      <c r="H497" s="177">
        <v>1</v>
      </c>
      <c r="I497" s="178">
        <v>0</v>
      </c>
      <c r="J497" s="176">
        <v>46134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-71</v>
      </c>
    </row>
    <row r="498" spans="1:16" ht="19.5" hidden="1" customHeight="1">
      <c r="A498" s="172" t="s">
        <v>4294</v>
      </c>
      <c r="B498" s="176">
        <v>46138</v>
      </c>
      <c r="C498" s="172" t="s">
        <v>2694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46127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-9.6199999999999992</v>
      </c>
    </row>
    <row r="499" spans="1:16" ht="19.5" hidden="1" customHeight="1">
      <c r="A499" s="172" t="s">
        <v>4294</v>
      </c>
      <c r="B499" s="176">
        <v>46138</v>
      </c>
      <c r="C499" s="172" t="s">
        <v>2694</v>
      </c>
      <c r="D499" s="172" t="s">
        <v>98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46127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4294</v>
      </c>
      <c r="B500" s="176">
        <v>46138</v>
      </c>
      <c r="C500" s="172" t="s">
        <v>92</v>
      </c>
      <c r="D500" s="172" t="s">
        <v>24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46127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-85</v>
      </c>
    </row>
    <row r="501" spans="1:16" ht="19.5" hidden="1" customHeight="1">
      <c r="A501" s="172" t="s">
        <v>4294</v>
      </c>
      <c r="B501" s="176">
        <v>46138</v>
      </c>
      <c r="C501" s="172" t="s">
        <v>92</v>
      </c>
      <c r="D501" s="172" t="s">
        <v>97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46127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-69</v>
      </c>
    </row>
    <row r="502" spans="1:16" ht="19.5" hidden="1" customHeight="1">
      <c r="A502" s="172" t="s">
        <v>4247</v>
      </c>
      <c r="B502" s="176">
        <v>46138</v>
      </c>
      <c r="C502" s="172" t="s">
        <v>2694</v>
      </c>
      <c r="D502" s="172" t="s">
        <v>95</v>
      </c>
      <c r="E502" s="172" t="s">
        <v>60</v>
      </c>
      <c r="F502" s="172" t="s">
        <v>1426</v>
      </c>
      <c r="G502" s="172" t="s">
        <v>84</v>
      </c>
      <c r="H502" s="177">
        <v>1</v>
      </c>
      <c r="I502" s="178">
        <v>0</v>
      </c>
      <c r="J502" s="176">
        <v>46125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-6.65</v>
      </c>
    </row>
    <row r="503" spans="1:16" ht="19.5" hidden="1" customHeight="1">
      <c r="A503" s="172" t="s">
        <v>4247</v>
      </c>
      <c r="B503" s="176">
        <v>46138</v>
      </c>
      <c r="C503" s="172" t="s">
        <v>2694</v>
      </c>
      <c r="D503" s="172" t="s">
        <v>98</v>
      </c>
      <c r="E503" s="172" t="s">
        <v>60</v>
      </c>
      <c r="F503" s="172" t="s">
        <v>1426</v>
      </c>
      <c r="G503" s="172" t="s">
        <v>84</v>
      </c>
      <c r="H503" s="177">
        <v>1</v>
      </c>
      <c r="I503" s="178">
        <v>0</v>
      </c>
      <c r="J503" s="176">
        <v>46125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-15</v>
      </c>
    </row>
    <row r="504" spans="1:16" ht="19.5" hidden="1" customHeight="1">
      <c r="A504" s="172" t="s">
        <v>4247</v>
      </c>
      <c r="B504" s="176">
        <v>46138</v>
      </c>
      <c r="C504" s="172" t="s">
        <v>92</v>
      </c>
      <c r="D504" s="172" t="s">
        <v>24</v>
      </c>
      <c r="E504" s="172" t="s">
        <v>60</v>
      </c>
      <c r="F504" s="172" t="s">
        <v>1426</v>
      </c>
      <c r="G504" s="172" t="s">
        <v>84</v>
      </c>
      <c r="H504" s="177">
        <v>1</v>
      </c>
      <c r="I504" s="178">
        <v>0</v>
      </c>
      <c r="J504" s="176">
        <v>46125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-73</v>
      </c>
    </row>
    <row r="505" spans="1:16" ht="19.5" hidden="1" customHeight="1">
      <c r="A505" s="172" t="s">
        <v>4247</v>
      </c>
      <c r="B505" s="176">
        <v>46138</v>
      </c>
      <c r="C505" s="172" t="s">
        <v>92</v>
      </c>
      <c r="D505" s="172" t="s">
        <v>97</v>
      </c>
      <c r="E505" s="172" t="s">
        <v>60</v>
      </c>
      <c r="F505" s="172" t="s">
        <v>1426</v>
      </c>
      <c r="G505" s="172" t="s">
        <v>84</v>
      </c>
      <c r="H505" s="177">
        <v>1</v>
      </c>
      <c r="I505" s="178">
        <v>0</v>
      </c>
      <c r="J505" s="176">
        <v>46125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-73</v>
      </c>
    </row>
    <row r="506" spans="1:16" ht="19.5" hidden="1" customHeight="1">
      <c r="A506" s="172" t="s">
        <v>4239</v>
      </c>
      <c r="B506" s="176">
        <v>46138</v>
      </c>
      <c r="C506" s="172" t="s">
        <v>92</v>
      </c>
      <c r="D506" s="172" t="s">
        <v>97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46133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-75</v>
      </c>
    </row>
    <row r="507" spans="1:16" ht="19.5" hidden="1" customHeight="1">
      <c r="A507" s="172" t="s">
        <v>4239</v>
      </c>
      <c r="B507" s="176">
        <v>46138</v>
      </c>
      <c r="C507" s="172" t="s">
        <v>2694</v>
      </c>
      <c r="D507" s="172" t="s">
        <v>98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46133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hidden="1" customHeight="1">
      <c r="A508" s="172" t="s">
        <v>4295</v>
      </c>
      <c r="B508" s="176">
        <v>46138</v>
      </c>
      <c r="C508" s="172" t="s">
        <v>92</v>
      </c>
      <c r="D508" s="172" t="s">
        <v>24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0</v>
      </c>
      <c r="J508" s="176">
        <v>46128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-80</v>
      </c>
    </row>
    <row r="509" spans="1:16" ht="19.5" hidden="1" customHeight="1">
      <c r="A509" s="172" t="s">
        <v>4295</v>
      </c>
      <c r="B509" s="176">
        <v>46138</v>
      </c>
      <c r="C509" s="172" t="s">
        <v>92</v>
      </c>
      <c r="D509" s="172" t="s">
        <v>97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46128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-75</v>
      </c>
    </row>
    <row r="510" spans="1:16" ht="19.5" hidden="1" customHeight="1">
      <c r="A510" s="172" t="s">
        <v>4295</v>
      </c>
      <c r="B510" s="176">
        <v>46138</v>
      </c>
      <c r="C510" s="172" t="s">
        <v>2694</v>
      </c>
      <c r="D510" s="172" t="s">
        <v>95</v>
      </c>
      <c r="E510" s="172" t="s">
        <v>43</v>
      </c>
      <c r="F510" s="172" t="s">
        <v>125</v>
      </c>
      <c r="G510" s="172" t="s">
        <v>84</v>
      </c>
      <c r="H510" s="177">
        <v>1</v>
      </c>
      <c r="I510" s="178">
        <v>0</v>
      </c>
      <c r="J510" s="176">
        <v>46128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-12.17</v>
      </c>
    </row>
    <row r="511" spans="1:16" ht="19.5" hidden="1" customHeight="1">
      <c r="A511" s="172" t="s">
        <v>4295</v>
      </c>
      <c r="B511" s="176">
        <v>46138</v>
      </c>
      <c r="C511" s="172" t="s">
        <v>2694</v>
      </c>
      <c r="D511" s="172" t="s">
        <v>98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46128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-15</v>
      </c>
    </row>
    <row r="512" spans="1:16" ht="19.5" hidden="1" customHeight="1">
      <c r="A512" s="172" t="s">
        <v>4296</v>
      </c>
      <c r="B512" s="176">
        <v>46138</v>
      </c>
      <c r="C512" s="172" t="s">
        <v>92</v>
      </c>
      <c r="D512" s="172" t="s">
        <v>24</v>
      </c>
      <c r="E512" s="172" t="s">
        <v>39</v>
      </c>
      <c r="F512" s="172" t="s">
        <v>117</v>
      </c>
      <c r="G512" s="172" t="s">
        <v>84</v>
      </c>
      <c r="H512" s="177">
        <v>1</v>
      </c>
      <c r="I512" s="178">
        <v>2750</v>
      </c>
      <c r="J512" s="176">
        <v>46123</v>
      </c>
      <c r="K512" s="172" t="s">
        <v>93</v>
      </c>
      <c r="L512" s="172" t="s">
        <v>94</v>
      </c>
      <c r="M512" s="179">
        <v>0.48</v>
      </c>
      <c r="N512" s="177"/>
      <c r="O512" s="177"/>
      <c r="P512" s="180">
        <v>-308</v>
      </c>
    </row>
    <row r="513" spans="1:16" ht="19.5" hidden="1" customHeight="1">
      <c r="A513" s="172" t="s">
        <v>4296</v>
      </c>
      <c r="B513" s="176">
        <v>46138</v>
      </c>
      <c r="C513" s="172" t="s">
        <v>100</v>
      </c>
      <c r="D513" s="172" t="s">
        <v>101</v>
      </c>
      <c r="E513" s="172" t="s">
        <v>39</v>
      </c>
      <c r="F513" s="172" t="s">
        <v>117</v>
      </c>
      <c r="G513" s="172" t="s">
        <v>84</v>
      </c>
      <c r="H513" s="177">
        <v>1</v>
      </c>
      <c r="I513" s="178">
        <v>2750</v>
      </c>
      <c r="J513" s="176">
        <v>46123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958.1</v>
      </c>
    </row>
    <row r="514" spans="1:16" ht="19.5" hidden="1" customHeight="1">
      <c r="A514" s="172" t="s">
        <v>4296</v>
      </c>
      <c r="B514" s="176">
        <v>46138</v>
      </c>
      <c r="C514" s="172" t="s">
        <v>100</v>
      </c>
      <c r="D514" s="172" t="s">
        <v>102</v>
      </c>
      <c r="E514" s="172" t="s">
        <v>39</v>
      </c>
      <c r="F514" s="172" t="s">
        <v>117</v>
      </c>
      <c r="G514" s="172" t="s">
        <v>84</v>
      </c>
      <c r="H514" s="177">
        <v>1</v>
      </c>
      <c r="I514" s="178">
        <v>2750</v>
      </c>
      <c r="J514" s="176">
        <v>46123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9.58</v>
      </c>
    </row>
    <row r="515" spans="1:16" ht="19.5" hidden="1" customHeight="1">
      <c r="A515" s="172" t="s">
        <v>4296</v>
      </c>
      <c r="B515" s="176">
        <v>46138</v>
      </c>
      <c r="C515" s="172" t="s">
        <v>100</v>
      </c>
      <c r="D515" s="172" t="s">
        <v>103</v>
      </c>
      <c r="E515" s="172" t="s">
        <v>39</v>
      </c>
      <c r="F515" s="172" t="s">
        <v>117</v>
      </c>
      <c r="G515" s="172" t="s">
        <v>84</v>
      </c>
      <c r="H515" s="177">
        <v>1</v>
      </c>
      <c r="I515" s="178">
        <v>2750</v>
      </c>
      <c r="J515" s="176">
        <v>46123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1782.32</v>
      </c>
    </row>
    <row r="516" spans="1:16" ht="19.5" hidden="1" customHeight="1">
      <c r="A516" s="172" t="s">
        <v>4296</v>
      </c>
      <c r="B516" s="176">
        <v>46138</v>
      </c>
      <c r="C516" s="172" t="s">
        <v>104</v>
      </c>
      <c r="D516" s="172" t="s">
        <v>105</v>
      </c>
      <c r="E516" s="172" t="s">
        <v>39</v>
      </c>
      <c r="F516" s="172" t="s">
        <v>117</v>
      </c>
      <c r="G516" s="172" t="s">
        <v>84</v>
      </c>
      <c r="H516" s="177">
        <v>1</v>
      </c>
      <c r="I516" s="178">
        <v>2750</v>
      </c>
      <c r="J516" s="176">
        <v>46123</v>
      </c>
      <c r="K516" s="172" t="s">
        <v>93</v>
      </c>
      <c r="L516" s="172" t="s">
        <v>94</v>
      </c>
      <c r="M516" s="179">
        <v>0.48</v>
      </c>
      <c r="N516" s="177"/>
      <c r="O516" s="177"/>
      <c r="P516" s="180">
        <v>-1320</v>
      </c>
    </row>
    <row r="517" spans="1:16" ht="19.5" hidden="1" customHeight="1">
      <c r="A517" s="172" t="s">
        <v>4296</v>
      </c>
      <c r="B517" s="176">
        <v>46138</v>
      </c>
      <c r="C517" s="172" t="s">
        <v>2694</v>
      </c>
      <c r="D517" s="172" t="s">
        <v>95</v>
      </c>
      <c r="E517" s="172" t="s">
        <v>39</v>
      </c>
      <c r="F517" s="172" t="s">
        <v>117</v>
      </c>
      <c r="G517" s="172" t="s">
        <v>84</v>
      </c>
      <c r="H517" s="177">
        <v>1</v>
      </c>
      <c r="I517" s="178">
        <v>2750</v>
      </c>
      <c r="J517" s="176">
        <v>46123</v>
      </c>
      <c r="K517" s="172" t="s">
        <v>93</v>
      </c>
      <c r="L517" s="172" t="s">
        <v>94</v>
      </c>
      <c r="M517" s="179">
        <v>0.48</v>
      </c>
      <c r="N517" s="177"/>
      <c r="O517" s="177"/>
      <c r="P517" s="180">
        <v>-17.920000000000002</v>
      </c>
    </row>
    <row r="518" spans="1:16" ht="19.5" hidden="1" customHeight="1">
      <c r="A518" s="172" t="s">
        <v>4296</v>
      </c>
      <c r="B518" s="176">
        <v>46138</v>
      </c>
      <c r="C518" s="172" t="s">
        <v>2694</v>
      </c>
      <c r="D518" s="172" t="s">
        <v>82</v>
      </c>
      <c r="E518" s="172" t="s">
        <v>39</v>
      </c>
      <c r="F518" s="172" t="s">
        <v>117</v>
      </c>
      <c r="G518" s="172" t="s">
        <v>84</v>
      </c>
      <c r="H518" s="177">
        <v>1</v>
      </c>
      <c r="I518" s="178">
        <v>0</v>
      </c>
      <c r="J518" s="176">
        <v>46123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-18.2</v>
      </c>
    </row>
    <row r="519" spans="1:16" ht="19.5" hidden="1" customHeight="1">
      <c r="A519" s="172" t="s">
        <v>4297</v>
      </c>
      <c r="B519" s="176">
        <v>46138</v>
      </c>
      <c r="C519" s="172" t="s">
        <v>92</v>
      </c>
      <c r="D519" s="172" t="s">
        <v>24</v>
      </c>
      <c r="E519" s="172" t="s">
        <v>56</v>
      </c>
      <c r="F519" s="172" t="s">
        <v>1213</v>
      </c>
      <c r="G519" s="172" t="s">
        <v>84</v>
      </c>
      <c r="H519" s="177">
        <v>1</v>
      </c>
      <c r="I519" s="178">
        <v>0</v>
      </c>
      <c r="J519" s="176">
        <v>46132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-71</v>
      </c>
    </row>
    <row r="520" spans="1:16" ht="19.5" hidden="1" customHeight="1">
      <c r="A520" s="172" t="s">
        <v>4297</v>
      </c>
      <c r="B520" s="176">
        <v>46138</v>
      </c>
      <c r="C520" s="172" t="s">
        <v>92</v>
      </c>
      <c r="D520" s="172" t="s">
        <v>97</v>
      </c>
      <c r="E520" s="172" t="s">
        <v>56</v>
      </c>
      <c r="F520" s="172" t="s">
        <v>1213</v>
      </c>
      <c r="G520" s="172" t="s">
        <v>84</v>
      </c>
      <c r="H520" s="177">
        <v>1</v>
      </c>
      <c r="I520" s="178">
        <v>0</v>
      </c>
      <c r="J520" s="176">
        <v>46132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-75</v>
      </c>
    </row>
    <row r="521" spans="1:16" ht="19.5" hidden="1" customHeight="1">
      <c r="A521" s="172" t="s">
        <v>4297</v>
      </c>
      <c r="B521" s="176">
        <v>46138</v>
      </c>
      <c r="C521" s="172" t="s">
        <v>2694</v>
      </c>
      <c r="D521" s="172" t="s">
        <v>95</v>
      </c>
      <c r="E521" s="172" t="s">
        <v>56</v>
      </c>
      <c r="F521" s="172" t="s">
        <v>1213</v>
      </c>
      <c r="G521" s="172" t="s">
        <v>84</v>
      </c>
      <c r="H521" s="177">
        <v>1</v>
      </c>
      <c r="I521" s="178">
        <v>0</v>
      </c>
      <c r="J521" s="176">
        <v>46132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-6.62</v>
      </c>
    </row>
    <row r="522" spans="1:16" ht="19.5" hidden="1" customHeight="1">
      <c r="A522" s="172" t="s">
        <v>4297</v>
      </c>
      <c r="B522" s="176">
        <v>46138</v>
      </c>
      <c r="C522" s="172" t="s">
        <v>2694</v>
      </c>
      <c r="D522" s="172" t="s">
        <v>98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0</v>
      </c>
      <c r="J522" s="176">
        <v>46132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4298</v>
      </c>
      <c r="B523" s="176">
        <v>46138</v>
      </c>
      <c r="C523" s="172" t="s">
        <v>92</v>
      </c>
      <c r="D523" s="172" t="s">
        <v>24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2870</v>
      </c>
      <c r="J523" s="176">
        <v>46136</v>
      </c>
      <c r="K523" s="172" t="s">
        <v>93</v>
      </c>
      <c r="L523" s="172" t="s">
        <v>94</v>
      </c>
      <c r="M523" s="179">
        <v>0.48</v>
      </c>
      <c r="N523" s="177"/>
      <c r="O523" s="177"/>
      <c r="P523" s="180">
        <v>-70</v>
      </c>
    </row>
    <row r="524" spans="1:16" ht="19.5" hidden="1" customHeight="1">
      <c r="A524" s="172" t="s">
        <v>4298</v>
      </c>
      <c r="B524" s="176">
        <v>46138</v>
      </c>
      <c r="C524" s="172" t="s">
        <v>100</v>
      </c>
      <c r="D524" s="172" t="s">
        <v>101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2870</v>
      </c>
      <c r="J524" s="176">
        <v>46136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1124.94</v>
      </c>
    </row>
    <row r="525" spans="1:16" ht="19.5" hidden="1" customHeight="1">
      <c r="A525" s="172" t="s">
        <v>4298</v>
      </c>
      <c r="B525" s="176">
        <v>46138</v>
      </c>
      <c r="C525" s="172" t="s">
        <v>100</v>
      </c>
      <c r="D525" s="172" t="s">
        <v>102</v>
      </c>
      <c r="E525" s="172" t="s">
        <v>43</v>
      </c>
      <c r="F525" s="172" t="s">
        <v>125</v>
      </c>
      <c r="G525" s="172" t="s">
        <v>84</v>
      </c>
      <c r="H525" s="177">
        <v>1</v>
      </c>
      <c r="I525" s="178">
        <v>2870</v>
      </c>
      <c r="J525" s="176">
        <v>46136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11.25</v>
      </c>
    </row>
    <row r="526" spans="1:16" ht="19.5" hidden="1" customHeight="1">
      <c r="A526" s="172" t="s">
        <v>4298</v>
      </c>
      <c r="B526" s="176">
        <v>46138</v>
      </c>
      <c r="C526" s="172" t="s">
        <v>100</v>
      </c>
      <c r="D526" s="172" t="s">
        <v>103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2870</v>
      </c>
      <c r="J526" s="176">
        <v>46136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1733.81</v>
      </c>
    </row>
    <row r="527" spans="1:16" ht="19.5" hidden="1" customHeight="1">
      <c r="A527" s="172" t="s">
        <v>4298</v>
      </c>
      <c r="B527" s="176">
        <v>46138</v>
      </c>
      <c r="C527" s="172" t="s">
        <v>104</v>
      </c>
      <c r="D527" s="172" t="s">
        <v>105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2870</v>
      </c>
      <c r="J527" s="176">
        <v>46136</v>
      </c>
      <c r="K527" s="172" t="s">
        <v>93</v>
      </c>
      <c r="L527" s="172" t="s">
        <v>94</v>
      </c>
      <c r="M527" s="179">
        <v>0.48</v>
      </c>
      <c r="N527" s="177"/>
      <c r="O527" s="177"/>
      <c r="P527" s="180">
        <v>-1377.6</v>
      </c>
    </row>
    <row r="528" spans="1:16" ht="19.5" hidden="1" customHeight="1">
      <c r="A528" s="172" t="s">
        <v>4298</v>
      </c>
      <c r="B528" s="176">
        <v>46138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2870</v>
      </c>
      <c r="J528" s="176">
        <v>46136</v>
      </c>
      <c r="K528" s="172" t="s">
        <v>93</v>
      </c>
      <c r="L528" s="172" t="s">
        <v>94</v>
      </c>
      <c r="M528" s="179">
        <v>0.48</v>
      </c>
      <c r="N528" s="177"/>
      <c r="O528" s="177"/>
      <c r="P528" s="180">
        <v>-6.9</v>
      </c>
    </row>
    <row r="529" spans="1:16" ht="19.5" hidden="1" customHeight="1">
      <c r="A529" s="172" t="s">
        <v>4299</v>
      </c>
      <c r="B529" s="176">
        <v>46138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2820</v>
      </c>
      <c r="J529" s="176">
        <v>46135</v>
      </c>
      <c r="K529" s="172" t="s">
        <v>93</v>
      </c>
      <c r="L529" s="172" t="s">
        <v>94</v>
      </c>
      <c r="M529" s="179">
        <v>0.48</v>
      </c>
      <c r="N529" s="177"/>
      <c r="O529" s="177"/>
      <c r="P529" s="180">
        <v>-70</v>
      </c>
    </row>
    <row r="530" spans="1:16" ht="19.5" hidden="1" customHeight="1">
      <c r="A530" s="172" t="s">
        <v>4299</v>
      </c>
      <c r="B530" s="176">
        <v>46138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2820</v>
      </c>
      <c r="J530" s="176">
        <v>46135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1076.48</v>
      </c>
    </row>
    <row r="531" spans="1:16" ht="19.5" hidden="1" customHeight="1">
      <c r="A531" s="172" t="s">
        <v>4299</v>
      </c>
      <c r="B531" s="176">
        <v>46138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2820</v>
      </c>
      <c r="J531" s="176">
        <v>46135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10.76</v>
      </c>
    </row>
    <row r="532" spans="1:16" ht="19.5" hidden="1" customHeight="1">
      <c r="A532" s="172" t="s">
        <v>4299</v>
      </c>
      <c r="B532" s="176">
        <v>46138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2820</v>
      </c>
      <c r="J532" s="176">
        <v>46135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1732.76</v>
      </c>
    </row>
    <row r="533" spans="1:16" ht="19.5" hidden="1" customHeight="1">
      <c r="A533" s="172" t="s">
        <v>4299</v>
      </c>
      <c r="B533" s="176">
        <v>46138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2820</v>
      </c>
      <c r="J533" s="176">
        <v>46135</v>
      </c>
      <c r="K533" s="172" t="s">
        <v>93</v>
      </c>
      <c r="L533" s="172" t="s">
        <v>94</v>
      </c>
      <c r="M533" s="179">
        <v>0.48</v>
      </c>
      <c r="N533" s="177"/>
      <c r="O533" s="177"/>
      <c r="P533" s="180">
        <v>-1353.6</v>
      </c>
    </row>
    <row r="534" spans="1:16" ht="19.5" hidden="1" customHeight="1">
      <c r="A534" s="172" t="s">
        <v>4299</v>
      </c>
      <c r="B534" s="176">
        <v>46138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2820</v>
      </c>
      <c r="J534" s="176">
        <v>46135</v>
      </c>
      <c r="K534" s="172" t="s">
        <v>93</v>
      </c>
      <c r="L534" s="172" t="s">
        <v>94</v>
      </c>
      <c r="M534" s="179">
        <v>0.48</v>
      </c>
      <c r="N534" s="177"/>
      <c r="O534" s="177"/>
      <c r="P534" s="180">
        <v>-6.52</v>
      </c>
    </row>
    <row r="535" spans="1:16" ht="19.5" hidden="1" customHeight="1">
      <c r="A535" s="172" t="s">
        <v>4299</v>
      </c>
      <c r="B535" s="176">
        <v>46138</v>
      </c>
      <c r="C535" s="172" t="s">
        <v>2694</v>
      </c>
      <c r="D535" s="172" t="s">
        <v>82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46135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-20.45</v>
      </c>
    </row>
    <row r="536" spans="1:16" ht="19.5" hidden="1" customHeight="1">
      <c r="A536" s="172" t="s">
        <v>4300</v>
      </c>
      <c r="B536" s="176">
        <v>46138</v>
      </c>
      <c r="C536" s="172" t="s">
        <v>2694</v>
      </c>
      <c r="D536" s="172" t="s">
        <v>95</v>
      </c>
      <c r="E536" s="172" t="s">
        <v>57</v>
      </c>
      <c r="F536" s="172" t="s">
        <v>1263</v>
      </c>
      <c r="G536" s="172" t="s">
        <v>84</v>
      </c>
      <c r="H536" s="177">
        <v>1</v>
      </c>
      <c r="I536" s="178">
        <v>0</v>
      </c>
      <c r="J536" s="176">
        <v>46131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-8.5500000000000007</v>
      </c>
    </row>
    <row r="537" spans="1:16" ht="19.5" hidden="1" customHeight="1">
      <c r="A537" s="172" t="s">
        <v>4300</v>
      </c>
      <c r="B537" s="176">
        <v>46138</v>
      </c>
      <c r="C537" s="172" t="s">
        <v>92</v>
      </c>
      <c r="D537" s="172" t="s">
        <v>24</v>
      </c>
      <c r="E537" s="172" t="s">
        <v>57</v>
      </c>
      <c r="F537" s="172" t="s">
        <v>1263</v>
      </c>
      <c r="G537" s="172" t="s">
        <v>84</v>
      </c>
      <c r="H537" s="177">
        <v>1</v>
      </c>
      <c r="I537" s="178">
        <v>0</v>
      </c>
      <c r="J537" s="176">
        <v>46131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-80</v>
      </c>
    </row>
    <row r="538" spans="1:16" ht="19.5" hidden="1" customHeight="1">
      <c r="A538" s="172" t="s">
        <v>4300</v>
      </c>
      <c r="B538" s="176">
        <v>46138</v>
      </c>
      <c r="C538" s="172" t="s">
        <v>92</v>
      </c>
      <c r="D538" s="172" t="s">
        <v>97</v>
      </c>
      <c r="E538" s="172" t="s">
        <v>57</v>
      </c>
      <c r="F538" s="172" t="s">
        <v>1263</v>
      </c>
      <c r="G538" s="172" t="s">
        <v>84</v>
      </c>
      <c r="H538" s="177">
        <v>1</v>
      </c>
      <c r="I538" s="178">
        <v>0</v>
      </c>
      <c r="J538" s="176">
        <v>46131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-80</v>
      </c>
    </row>
    <row r="539" spans="1:16" ht="19.5" hidden="1" customHeight="1">
      <c r="A539" s="172" t="s">
        <v>4301</v>
      </c>
      <c r="B539" s="176">
        <v>46138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0</v>
      </c>
      <c r="J539" s="176">
        <v>46132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-6.36</v>
      </c>
    </row>
    <row r="540" spans="1:16" ht="19.5" hidden="1" customHeight="1">
      <c r="A540" s="172" t="s">
        <v>4301</v>
      </c>
      <c r="B540" s="176">
        <v>46138</v>
      </c>
      <c r="C540" s="172" t="s">
        <v>2694</v>
      </c>
      <c r="D540" s="172" t="s">
        <v>98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46132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4301</v>
      </c>
      <c r="B541" s="176">
        <v>46138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46132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-77</v>
      </c>
    </row>
    <row r="542" spans="1:16" ht="19.5" hidden="1" customHeight="1">
      <c r="A542" s="172" t="s">
        <v>4301</v>
      </c>
      <c r="B542" s="176">
        <v>46138</v>
      </c>
      <c r="C542" s="172" t="s">
        <v>92</v>
      </c>
      <c r="D542" s="172" t="s">
        <v>97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46132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-77</v>
      </c>
    </row>
    <row r="543" spans="1:16" ht="19.5" hidden="1" customHeight="1">
      <c r="A543" s="172" t="s">
        <v>4302</v>
      </c>
      <c r="B543" s="176">
        <v>46138</v>
      </c>
      <c r="C543" s="172" t="s">
        <v>92</v>
      </c>
      <c r="D543" s="172" t="s">
        <v>24</v>
      </c>
      <c r="E543" s="172" t="s">
        <v>60</v>
      </c>
      <c r="F543" s="172" t="s">
        <v>1426</v>
      </c>
      <c r="G543" s="172" t="s">
        <v>84</v>
      </c>
      <c r="H543" s="177">
        <v>1</v>
      </c>
      <c r="I543" s="178">
        <v>2820</v>
      </c>
      <c r="J543" s="176">
        <v>46129</v>
      </c>
      <c r="K543" s="172" t="s">
        <v>93</v>
      </c>
      <c r="L543" s="172" t="s">
        <v>94</v>
      </c>
      <c r="M543" s="179">
        <v>0.48</v>
      </c>
      <c r="N543" s="177"/>
      <c r="O543" s="177"/>
      <c r="P543" s="180">
        <v>-71</v>
      </c>
    </row>
    <row r="544" spans="1:16" ht="19.5" hidden="1" customHeight="1">
      <c r="A544" s="172" t="s">
        <v>4302</v>
      </c>
      <c r="B544" s="176">
        <v>46138</v>
      </c>
      <c r="C544" s="172" t="s">
        <v>100</v>
      </c>
      <c r="D544" s="172" t="s">
        <v>101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2820</v>
      </c>
      <c r="J544" s="176">
        <v>46129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1219.79</v>
      </c>
    </row>
    <row r="545" spans="1:16" ht="19.5" hidden="1" customHeight="1">
      <c r="A545" s="172" t="s">
        <v>4302</v>
      </c>
      <c r="B545" s="176">
        <v>46138</v>
      </c>
      <c r="C545" s="172" t="s">
        <v>100</v>
      </c>
      <c r="D545" s="172" t="s">
        <v>102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2820</v>
      </c>
      <c r="J545" s="176">
        <v>46129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12.2</v>
      </c>
    </row>
    <row r="546" spans="1:16" ht="19.5" hidden="1" customHeight="1">
      <c r="A546" s="172" t="s">
        <v>4302</v>
      </c>
      <c r="B546" s="176">
        <v>46138</v>
      </c>
      <c r="C546" s="172" t="s">
        <v>100</v>
      </c>
      <c r="D546" s="172" t="s">
        <v>103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2820</v>
      </c>
      <c r="J546" s="176">
        <v>46129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1588.01</v>
      </c>
    </row>
    <row r="547" spans="1:16" ht="19.5" hidden="1" customHeight="1">
      <c r="A547" s="172" t="s">
        <v>4302</v>
      </c>
      <c r="B547" s="176">
        <v>46138</v>
      </c>
      <c r="C547" s="172" t="s">
        <v>104</v>
      </c>
      <c r="D547" s="172" t="s">
        <v>105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2820</v>
      </c>
      <c r="J547" s="176">
        <v>46129</v>
      </c>
      <c r="K547" s="172" t="s">
        <v>93</v>
      </c>
      <c r="L547" s="172" t="s">
        <v>94</v>
      </c>
      <c r="M547" s="179">
        <v>0.48</v>
      </c>
      <c r="N547" s="177"/>
      <c r="O547" s="177"/>
      <c r="P547" s="180">
        <v>-1353.6</v>
      </c>
    </row>
    <row r="548" spans="1:16" ht="19.5" hidden="1" customHeight="1">
      <c r="A548" s="172" t="s">
        <v>4302</v>
      </c>
      <c r="B548" s="176">
        <v>46138</v>
      </c>
      <c r="C548" s="172" t="s">
        <v>2694</v>
      </c>
      <c r="D548" s="172" t="s">
        <v>95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2820</v>
      </c>
      <c r="J548" s="176">
        <v>46129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-5.91</v>
      </c>
    </row>
    <row r="549" spans="1:16" ht="19.5" hidden="1" customHeight="1">
      <c r="A549" s="172" t="s">
        <v>4302</v>
      </c>
      <c r="B549" s="176">
        <v>46138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-23.18</v>
      </c>
    </row>
    <row r="550" spans="1:16" ht="19.5" hidden="1" customHeight="1">
      <c r="A550" s="172" t="s">
        <v>4303</v>
      </c>
      <c r="B550" s="176">
        <v>46138</v>
      </c>
      <c r="C550" s="172" t="s">
        <v>2694</v>
      </c>
      <c r="D550" s="172" t="s">
        <v>82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46138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-7.2</v>
      </c>
    </row>
    <row r="551" spans="1:16" ht="19.5" hidden="1" customHeight="1">
      <c r="A551" s="172" t="s">
        <v>4304</v>
      </c>
      <c r="B551" s="176">
        <v>46138</v>
      </c>
      <c r="C551" s="172" t="s">
        <v>92</v>
      </c>
      <c r="D551" s="172" t="s">
        <v>24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0</v>
      </c>
      <c r="J551" s="176">
        <v>46126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-77</v>
      </c>
    </row>
    <row r="552" spans="1:16" ht="19.5" hidden="1" customHeight="1">
      <c r="A552" s="172" t="s">
        <v>4304</v>
      </c>
      <c r="B552" s="176">
        <v>46138</v>
      </c>
      <c r="C552" s="172" t="s">
        <v>92</v>
      </c>
      <c r="D552" s="172" t="s">
        <v>97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0</v>
      </c>
      <c r="J552" s="176">
        <v>46126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-77</v>
      </c>
    </row>
    <row r="553" spans="1:16" ht="19.5" hidden="1" customHeight="1">
      <c r="A553" s="172" t="s">
        <v>4304</v>
      </c>
      <c r="B553" s="176">
        <v>46138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0</v>
      </c>
      <c r="J553" s="176">
        <v>46126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-5.78</v>
      </c>
    </row>
    <row r="554" spans="1:16" ht="19.5" hidden="1" customHeight="1">
      <c r="A554" s="172" t="s">
        <v>4304</v>
      </c>
      <c r="B554" s="176">
        <v>46138</v>
      </c>
      <c r="C554" s="172" t="s">
        <v>2694</v>
      </c>
      <c r="D554" s="172" t="s">
        <v>98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46126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customHeight="1">
      <c r="A555" s="172" t="s">
        <v>4274</v>
      </c>
      <c r="B555" s="176">
        <v>46138</v>
      </c>
      <c r="C555" s="172" t="s">
        <v>109</v>
      </c>
      <c r="D555" s="172" t="s">
        <v>139</v>
      </c>
      <c r="E555" s="172" t="s">
        <v>85</v>
      </c>
      <c r="F555" s="172" t="s">
        <v>85</v>
      </c>
      <c r="G555" s="172" t="s">
        <v>85</v>
      </c>
      <c r="H555" s="177">
        <v>0</v>
      </c>
      <c r="I555" s="178">
        <v>0</v>
      </c>
      <c r="J555" s="176">
        <v>46138</v>
      </c>
      <c r="K555" s="172" t="s">
        <v>85</v>
      </c>
      <c r="L555" s="172" t="s">
        <v>85</v>
      </c>
      <c r="M555" s="179">
        <v>0</v>
      </c>
      <c r="N555" s="177"/>
      <c r="O555" s="177"/>
      <c r="P555" s="180">
        <v>-297.08999999999997</v>
      </c>
    </row>
    <row r="556" spans="1:16" ht="19.5" customHeight="1">
      <c r="A556" s="172" t="s">
        <v>3246</v>
      </c>
      <c r="B556" s="176">
        <v>46138</v>
      </c>
      <c r="C556" s="172" t="s">
        <v>109</v>
      </c>
      <c r="D556" s="172" t="s">
        <v>139</v>
      </c>
      <c r="E556" s="172" t="s">
        <v>85</v>
      </c>
      <c r="F556" s="172" t="s">
        <v>85</v>
      </c>
      <c r="G556" s="172" t="s">
        <v>85</v>
      </c>
      <c r="H556" s="177">
        <v>0</v>
      </c>
      <c r="I556" s="178">
        <v>0</v>
      </c>
      <c r="J556" s="176">
        <v>46138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-794.65</v>
      </c>
    </row>
    <row r="557" spans="1:16" ht="19.5" customHeight="1">
      <c r="A557" s="172" t="s">
        <v>142</v>
      </c>
      <c r="B557" s="176">
        <v>46138</v>
      </c>
      <c r="C557" s="172" t="s">
        <v>109</v>
      </c>
      <c r="D557" s="172" t="s">
        <v>143</v>
      </c>
      <c r="E557" s="172" t="s">
        <v>85</v>
      </c>
      <c r="F557" s="172" t="s">
        <v>85</v>
      </c>
      <c r="G557" s="172" t="s">
        <v>85</v>
      </c>
      <c r="H557" s="177">
        <v>0</v>
      </c>
      <c r="I557" s="178">
        <v>0</v>
      </c>
      <c r="J557" s="176">
        <v>46138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-275</v>
      </c>
    </row>
    <row r="558" spans="1:16" ht="19.5" customHeight="1">
      <c r="A558" s="172" t="s">
        <v>3251</v>
      </c>
      <c r="B558" s="176">
        <v>46138</v>
      </c>
      <c r="C558" s="172" t="s">
        <v>109</v>
      </c>
      <c r="D558" s="172" t="s">
        <v>139</v>
      </c>
      <c r="E558" s="172" t="s">
        <v>85</v>
      </c>
      <c r="F558" s="172" t="s">
        <v>85</v>
      </c>
      <c r="G558" s="172" t="s">
        <v>85</v>
      </c>
      <c r="H558" s="177">
        <v>0</v>
      </c>
      <c r="I558" s="178">
        <v>0</v>
      </c>
      <c r="J558" s="176">
        <v>46138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-676.31</v>
      </c>
    </row>
    <row r="559" spans="1:16" ht="19.5" customHeight="1">
      <c r="A559" s="172" t="s">
        <v>3433</v>
      </c>
      <c r="B559" s="176">
        <v>46138</v>
      </c>
      <c r="C559" s="172" t="s">
        <v>109</v>
      </c>
      <c r="D559" s="172" t="s">
        <v>139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46138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-625.17999999999995</v>
      </c>
    </row>
    <row r="560" spans="1:16" ht="19.5" customHeight="1">
      <c r="A560" s="172" t="s">
        <v>3434</v>
      </c>
      <c r="B560" s="176">
        <v>46138</v>
      </c>
      <c r="C560" s="172" t="s">
        <v>109</v>
      </c>
      <c r="D560" s="172" t="s">
        <v>139</v>
      </c>
      <c r="E560" s="172" t="s">
        <v>85</v>
      </c>
      <c r="F560" s="172" t="s">
        <v>85</v>
      </c>
      <c r="G560" s="172" t="s">
        <v>85</v>
      </c>
      <c r="H560" s="177">
        <v>0</v>
      </c>
      <c r="I560" s="178">
        <v>0</v>
      </c>
      <c r="J560" s="176">
        <v>46138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-771.48</v>
      </c>
    </row>
    <row r="561" spans="1:16" ht="19.5" customHeight="1">
      <c r="A561" s="172" t="s">
        <v>4275</v>
      </c>
      <c r="B561" s="176">
        <v>46138</v>
      </c>
      <c r="C561" s="172" t="s">
        <v>109</v>
      </c>
      <c r="D561" s="172" t="s">
        <v>139</v>
      </c>
      <c r="E561" s="172" t="s">
        <v>85</v>
      </c>
      <c r="F561" s="172" t="s">
        <v>85</v>
      </c>
      <c r="G561" s="172" t="s">
        <v>85</v>
      </c>
      <c r="H561" s="177">
        <v>0</v>
      </c>
      <c r="I561" s="178">
        <v>0</v>
      </c>
      <c r="J561" s="176">
        <v>46138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-303.58999999999997</v>
      </c>
    </row>
    <row r="562" spans="1:16" ht="19.5" customHeight="1">
      <c r="A562" s="172" t="s">
        <v>4276</v>
      </c>
      <c r="B562" s="176">
        <v>46138</v>
      </c>
      <c r="C562" s="172" t="s">
        <v>109</v>
      </c>
      <c r="D562" s="172" t="s">
        <v>139</v>
      </c>
      <c r="E562" s="172" t="s">
        <v>85</v>
      </c>
      <c r="F562" s="172" t="s">
        <v>85</v>
      </c>
      <c r="G562" s="172" t="s">
        <v>85</v>
      </c>
      <c r="H562" s="177">
        <v>0</v>
      </c>
      <c r="I562" s="178">
        <v>0</v>
      </c>
      <c r="J562" s="176">
        <v>46138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-303.86</v>
      </c>
    </row>
    <row r="563" spans="1:16" ht="19.5" customHeight="1">
      <c r="A563" s="172" t="s">
        <v>3013</v>
      </c>
      <c r="B563" s="176">
        <v>46138</v>
      </c>
      <c r="C563" s="172" t="s">
        <v>109</v>
      </c>
      <c r="D563" s="172" t="s">
        <v>143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46138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-125</v>
      </c>
    </row>
    <row r="564" spans="1:16" ht="19.5" customHeight="1">
      <c r="A564" s="172" t="s">
        <v>4209</v>
      </c>
      <c r="B564" s="176">
        <v>46138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46138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-254.28</v>
      </c>
    </row>
  </sheetData>
  <autoFilter ref="A1:P564" xr:uid="{B4DD3095-2D45-4DFB-B166-C443D9842735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B924-23B2-439F-A85B-BFBB5006C8F6}">
  <sheetPr filterMode="1"/>
  <dimension ref="A1:P870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4028</v>
      </c>
      <c r="B2" s="176">
        <v>46125</v>
      </c>
      <c r="C2" s="172" t="s">
        <v>92</v>
      </c>
      <c r="D2" s="172" t="s">
        <v>24</v>
      </c>
      <c r="E2" s="172" t="s">
        <v>58</v>
      </c>
      <c r="F2" s="172" t="s">
        <v>1300</v>
      </c>
      <c r="G2" s="172" t="s">
        <v>84</v>
      </c>
      <c r="H2" s="177">
        <v>1</v>
      </c>
      <c r="I2" s="178">
        <v>2443</v>
      </c>
      <c r="J2" s="176">
        <v>46114</v>
      </c>
      <c r="K2" s="172" t="s">
        <v>93</v>
      </c>
      <c r="L2" s="172" t="s">
        <v>94</v>
      </c>
      <c r="M2" s="179">
        <v>0.43</v>
      </c>
      <c r="N2" s="177"/>
      <c r="O2" s="177">
        <v>32</v>
      </c>
      <c r="P2" s="180">
        <v>-85.59</v>
      </c>
    </row>
    <row r="3" spans="1:16" ht="19.5" hidden="1" customHeight="1">
      <c r="A3" s="172" t="s">
        <v>4028</v>
      </c>
      <c r="B3" s="176">
        <v>46125</v>
      </c>
      <c r="C3" s="172" t="s">
        <v>100</v>
      </c>
      <c r="D3" s="172" t="s">
        <v>101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2443</v>
      </c>
      <c r="J3" s="176">
        <v>46114</v>
      </c>
      <c r="K3" s="172" t="s">
        <v>93</v>
      </c>
      <c r="L3" s="172" t="s">
        <v>94</v>
      </c>
      <c r="M3" s="179">
        <v>0</v>
      </c>
      <c r="N3" s="177"/>
      <c r="O3" s="177"/>
      <c r="P3" s="180">
        <v>851.43</v>
      </c>
    </row>
    <row r="4" spans="1:16" ht="19.5" hidden="1" customHeight="1">
      <c r="A4" s="172" t="s">
        <v>4028</v>
      </c>
      <c r="B4" s="176">
        <v>46125</v>
      </c>
      <c r="C4" s="172" t="s">
        <v>100</v>
      </c>
      <c r="D4" s="172" t="s">
        <v>102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2443</v>
      </c>
      <c r="J4" s="176">
        <v>46114</v>
      </c>
      <c r="K4" s="172" t="s">
        <v>93</v>
      </c>
      <c r="L4" s="172" t="s">
        <v>94</v>
      </c>
      <c r="M4" s="179">
        <v>0</v>
      </c>
      <c r="N4" s="177"/>
      <c r="O4" s="177"/>
      <c r="P4" s="180">
        <v>8.51</v>
      </c>
    </row>
    <row r="5" spans="1:16" ht="19.5" hidden="1" customHeight="1">
      <c r="A5" s="172" t="s">
        <v>4028</v>
      </c>
      <c r="B5" s="176">
        <v>46125</v>
      </c>
      <c r="C5" s="172" t="s">
        <v>100</v>
      </c>
      <c r="D5" s="172" t="s">
        <v>103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2443</v>
      </c>
      <c r="J5" s="176">
        <v>46114</v>
      </c>
      <c r="K5" s="172" t="s">
        <v>93</v>
      </c>
      <c r="L5" s="172" t="s">
        <v>94</v>
      </c>
      <c r="M5" s="179">
        <v>0</v>
      </c>
      <c r="N5" s="177"/>
      <c r="O5" s="177"/>
      <c r="P5" s="180">
        <v>1583.06</v>
      </c>
    </row>
    <row r="6" spans="1:16" ht="19.5" hidden="1" customHeight="1">
      <c r="A6" s="172" t="s">
        <v>4028</v>
      </c>
      <c r="B6" s="176">
        <v>46125</v>
      </c>
      <c r="C6" s="172" t="s">
        <v>104</v>
      </c>
      <c r="D6" s="172" t="s">
        <v>105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2443</v>
      </c>
      <c r="J6" s="176">
        <v>46114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-1050.49</v>
      </c>
    </row>
    <row r="7" spans="1:16" ht="19.5" hidden="1" customHeight="1">
      <c r="A7" s="172" t="s">
        <v>4028</v>
      </c>
      <c r="B7" s="176">
        <v>46125</v>
      </c>
      <c r="C7" s="172" t="s">
        <v>2694</v>
      </c>
      <c r="D7" s="172" t="s">
        <v>95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2443</v>
      </c>
      <c r="J7" s="176">
        <v>46114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-9.4499999999999993</v>
      </c>
    </row>
    <row r="8" spans="1:16" ht="19.5" hidden="1" customHeight="1">
      <c r="A8" s="172" t="s">
        <v>4029</v>
      </c>
      <c r="B8" s="176">
        <v>46125</v>
      </c>
      <c r="C8" s="172" t="s">
        <v>2694</v>
      </c>
      <c r="D8" s="172" t="s">
        <v>95</v>
      </c>
      <c r="E8" s="172" t="s">
        <v>59</v>
      </c>
      <c r="F8" s="172" t="s">
        <v>1386</v>
      </c>
      <c r="G8" s="172" t="s">
        <v>84</v>
      </c>
      <c r="H8" s="177">
        <v>1</v>
      </c>
      <c r="I8" s="178">
        <v>0</v>
      </c>
      <c r="J8" s="176">
        <v>46119</v>
      </c>
      <c r="K8" s="172" t="s">
        <v>93</v>
      </c>
      <c r="L8" s="172" t="s">
        <v>94</v>
      </c>
      <c r="M8" s="179">
        <v>0</v>
      </c>
      <c r="N8" s="177"/>
      <c r="O8" s="177"/>
      <c r="P8" s="180">
        <v>-5.12</v>
      </c>
    </row>
    <row r="9" spans="1:16" ht="19.5" hidden="1" customHeight="1">
      <c r="A9" s="172" t="s">
        <v>4029</v>
      </c>
      <c r="B9" s="176">
        <v>46125</v>
      </c>
      <c r="C9" s="172" t="s">
        <v>2694</v>
      </c>
      <c r="D9" s="172" t="s">
        <v>98</v>
      </c>
      <c r="E9" s="172" t="s">
        <v>59</v>
      </c>
      <c r="F9" s="172" t="s">
        <v>1386</v>
      </c>
      <c r="G9" s="172" t="s">
        <v>84</v>
      </c>
      <c r="H9" s="177">
        <v>1</v>
      </c>
      <c r="I9" s="178">
        <v>0</v>
      </c>
      <c r="J9" s="176">
        <v>46119</v>
      </c>
      <c r="K9" s="172" t="s">
        <v>93</v>
      </c>
      <c r="L9" s="172" t="s">
        <v>94</v>
      </c>
      <c r="M9" s="179">
        <v>0</v>
      </c>
      <c r="N9" s="177"/>
      <c r="O9" s="177"/>
      <c r="P9" s="180">
        <v>-15</v>
      </c>
    </row>
    <row r="10" spans="1:16" ht="19.5" hidden="1" customHeight="1">
      <c r="A10" s="172" t="s">
        <v>4029</v>
      </c>
      <c r="B10" s="176">
        <v>46125</v>
      </c>
      <c r="C10" s="172" t="s">
        <v>92</v>
      </c>
      <c r="D10" s="172" t="s">
        <v>24</v>
      </c>
      <c r="E10" s="172" t="s">
        <v>59</v>
      </c>
      <c r="F10" s="172" t="s">
        <v>1386</v>
      </c>
      <c r="G10" s="172" t="s">
        <v>84</v>
      </c>
      <c r="H10" s="177">
        <v>1</v>
      </c>
      <c r="I10" s="178">
        <v>0</v>
      </c>
      <c r="J10" s="176">
        <v>46119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-71</v>
      </c>
    </row>
    <row r="11" spans="1:16" ht="19.5" hidden="1" customHeight="1">
      <c r="A11" s="172" t="s">
        <v>4029</v>
      </c>
      <c r="B11" s="176">
        <v>46125</v>
      </c>
      <c r="C11" s="172" t="s">
        <v>92</v>
      </c>
      <c r="D11" s="172" t="s">
        <v>97</v>
      </c>
      <c r="E11" s="172" t="s">
        <v>59</v>
      </c>
      <c r="F11" s="172" t="s">
        <v>1386</v>
      </c>
      <c r="G11" s="172" t="s">
        <v>84</v>
      </c>
      <c r="H11" s="177">
        <v>1</v>
      </c>
      <c r="I11" s="178">
        <v>0</v>
      </c>
      <c r="J11" s="176">
        <v>46119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-71</v>
      </c>
    </row>
    <row r="12" spans="1:16" ht="19.5" hidden="1" customHeight="1">
      <c r="A12" s="172" t="s">
        <v>4028</v>
      </c>
      <c r="B12" s="176">
        <v>46125</v>
      </c>
      <c r="C12" s="172" t="s">
        <v>2694</v>
      </c>
      <c r="D12" s="172" t="s">
        <v>82</v>
      </c>
      <c r="E12" s="172" t="s">
        <v>58</v>
      </c>
      <c r="F12" s="172" t="s">
        <v>1300</v>
      </c>
      <c r="G12" s="172" t="s">
        <v>84</v>
      </c>
      <c r="H12" s="177">
        <v>1</v>
      </c>
      <c r="I12" s="178">
        <v>0</v>
      </c>
      <c r="J12" s="176">
        <v>46114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-16.18</v>
      </c>
    </row>
    <row r="13" spans="1:16" ht="19.5" hidden="1" customHeight="1">
      <c r="A13" s="172" t="s">
        <v>4030</v>
      </c>
      <c r="B13" s="176">
        <v>46125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46106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4030</v>
      </c>
      <c r="B14" s="176">
        <v>46125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46106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4030</v>
      </c>
      <c r="B15" s="176">
        <v>46125</v>
      </c>
      <c r="C15" s="172" t="s">
        <v>92</v>
      </c>
      <c r="D15" s="172" t="s">
        <v>24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46106</v>
      </c>
      <c r="K15" s="172" t="s">
        <v>93</v>
      </c>
      <c r="L15" s="172" t="s">
        <v>94</v>
      </c>
      <c r="M15" s="179">
        <v>0</v>
      </c>
      <c r="N15" s="177"/>
      <c r="O15" s="177">
        <v>34</v>
      </c>
      <c r="P15" s="180">
        <v>-56.94</v>
      </c>
    </row>
    <row r="16" spans="1:16" ht="19.5" hidden="1" customHeight="1">
      <c r="A16" s="172" t="s">
        <v>4030</v>
      </c>
      <c r="B16" s="176">
        <v>46125</v>
      </c>
      <c r="C16" s="172" t="s">
        <v>2694</v>
      </c>
      <c r="D16" s="172" t="s">
        <v>95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46106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-8.23</v>
      </c>
    </row>
    <row r="17" spans="1:16" ht="19.5" hidden="1" customHeight="1">
      <c r="A17" s="172" t="s">
        <v>4031</v>
      </c>
      <c r="B17" s="176">
        <v>46125</v>
      </c>
      <c r="C17" s="172" t="s">
        <v>92</v>
      </c>
      <c r="D17" s="172" t="s">
        <v>24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46114</v>
      </c>
      <c r="K17" s="172" t="s">
        <v>93</v>
      </c>
      <c r="L17" s="172" t="s">
        <v>94</v>
      </c>
      <c r="M17" s="179">
        <v>0.43</v>
      </c>
      <c r="N17" s="177"/>
      <c r="O17" s="177">
        <v>32</v>
      </c>
      <c r="P17" s="180">
        <v>-76.25</v>
      </c>
    </row>
    <row r="18" spans="1:16" ht="19.5" hidden="1" customHeight="1">
      <c r="A18" s="172" t="s">
        <v>4031</v>
      </c>
      <c r="B18" s="176">
        <v>46125</v>
      </c>
      <c r="C18" s="172" t="s">
        <v>100</v>
      </c>
      <c r="D18" s="172" t="s">
        <v>101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46114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987.62</v>
      </c>
    </row>
    <row r="19" spans="1:16" ht="19.5" hidden="1" customHeight="1">
      <c r="A19" s="172" t="s">
        <v>4031</v>
      </c>
      <c r="B19" s="176">
        <v>46125</v>
      </c>
      <c r="C19" s="172" t="s">
        <v>100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46114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9.8800000000000008</v>
      </c>
    </row>
    <row r="20" spans="1:16" ht="19.5" hidden="1" customHeight="1">
      <c r="A20" s="172" t="s">
        <v>4031</v>
      </c>
      <c r="B20" s="176">
        <v>46125</v>
      </c>
      <c r="C20" s="172" t="s">
        <v>100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46114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1752.5</v>
      </c>
    </row>
    <row r="21" spans="1:16" ht="19.5" hidden="1" customHeight="1">
      <c r="A21" s="172" t="s">
        <v>4031</v>
      </c>
      <c r="B21" s="176">
        <v>46125</v>
      </c>
      <c r="C21" s="172" t="s">
        <v>104</v>
      </c>
      <c r="D21" s="172" t="s">
        <v>105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2750</v>
      </c>
      <c r="J21" s="176">
        <v>46114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-1182.5</v>
      </c>
    </row>
    <row r="22" spans="1:16" ht="19.5" hidden="1" customHeight="1">
      <c r="A22" s="172" t="s">
        <v>4031</v>
      </c>
      <c r="B22" s="176">
        <v>46125</v>
      </c>
      <c r="C22" s="172" t="s">
        <v>2694</v>
      </c>
      <c r="D22" s="172" t="s">
        <v>95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2750</v>
      </c>
      <c r="J22" s="176">
        <v>46114</v>
      </c>
      <c r="K22" s="172" t="s">
        <v>93</v>
      </c>
      <c r="L22" s="172" t="s">
        <v>94</v>
      </c>
      <c r="M22" s="179">
        <v>0.43</v>
      </c>
      <c r="N22" s="177"/>
      <c r="O22" s="177"/>
      <c r="P22" s="180">
        <v>-14.61</v>
      </c>
    </row>
    <row r="23" spans="1:16" ht="19.5" hidden="1" customHeight="1">
      <c r="A23" s="172" t="s">
        <v>4031</v>
      </c>
      <c r="B23" s="176">
        <v>46125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-18.760000000000002</v>
      </c>
    </row>
    <row r="24" spans="1:16" ht="19.5" hidden="1" customHeight="1">
      <c r="A24" s="172" t="s">
        <v>4032</v>
      </c>
      <c r="B24" s="176">
        <v>46125</v>
      </c>
      <c r="C24" s="172" t="s">
        <v>92</v>
      </c>
      <c r="D24" s="172" t="s">
        <v>24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2750</v>
      </c>
      <c r="J24" s="176">
        <v>46122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-71</v>
      </c>
    </row>
    <row r="25" spans="1:16" ht="19.5" hidden="1" customHeight="1">
      <c r="A25" s="172" t="s">
        <v>4032</v>
      </c>
      <c r="B25" s="176">
        <v>46125</v>
      </c>
      <c r="C25" s="172" t="s">
        <v>100</v>
      </c>
      <c r="D25" s="172" t="s">
        <v>101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2750</v>
      </c>
      <c r="J25" s="176">
        <v>46122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957.18</v>
      </c>
    </row>
    <row r="26" spans="1:16" ht="19.5" hidden="1" customHeight="1">
      <c r="A26" s="172" t="s">
        <v>4032</v>
      </c>
      <c r="B26" s="176">
        <v>46125</v>
      </c>
      <c r="C26" s="172" t="s">
        <v>100</v>
      </c>
      <c r="D26" s="172" t="s">
        <v>102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2750</v>
      </c>
      <c r="J26" s="176">
        <v>46122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9.57</v>
      </c>
    </row>
    <row r="27" spans="1:16" ht="19.5" hidden="1" customHeight="1">
      <c r="A27" s="172" t="s">
        <v>4032</v>
      </c>
      <c r="B27" s="176">
        <v>46125</v>
      </c>
      <c r="C27" s="172" t="s">
        <v>100</v>
      </c>
      <c r="D27" s="172" t="s">
        <v>103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2750</v>
      </c>
      <c r="J27" s="176">
        <v>46122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1783.25</v>
      </c>
    </row>
    <row r="28" spans="1:16" ht="19.5" hidden="1" customHeight="1">
      <c r="A28" s="172" t="s">
        <v>4032</v>
      </c>
      <c r="B28" s="176">
        <v>46125</v>
      </c>
      <c r="C28" s="172" t="s">
        <v>104</v>
      </c>
      <c r="D28" s="172" t="s">
        <v>105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2750</v>
      </c>
      <c r="J28" s="176">
        <v>46122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-1320</v>
      </c>
    </row>
    <row r="29" spans="1:16" ht="19.5" hidden="1" customHeight="1">
      <c r="A29" s="172" t="s">
        <v>4032</v>
      </c>
      <c r="B29" s="176">
        <v>46125</v>
      </c>
      <c r="C29" s="172" t="s">
        <v>2694</v>
      </c>
      <c r="D29" s="172" t="s">
        <v>95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2750</v>
      </c>
      <c r="J29" s="176">
        <v>46122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-6.38</v>
      </c>
    </row>
    <row r="30" spans="1:16" ht="19.5" hidden="1" customHeight="1">
      <c r="A30" s="172" t="s">
        <v>4032</v>
      </c>
      <c r="B30" s="176">
        <v>46125</v>
      </c>
      <c r="C30" s="172" t="s">
        <v>2694</v>
      </c>
      <c r="D30" s="172" t="s">
        <v>82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0</v>
      </c>
      <c r="J30" s="176">
        <v>46122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-18.190000000000001</v>
      </c>
    </row>
    <row r="31" spans="1:16" ht="19.5" hidden="1" customHeight="1">
      <c r="A31" s="172" t="s">
        <v>4033</v>
      </c>
      <c r="B31" s="176">
        <v>46125</v>
      </c>
      <c r="C31" s="172" t="s">
        <v>2694</v>
      </c>
      <c r="D31" s="172" t="s">
        <v>95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46120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-8.01</v>
      </c>
    </row>
    <row r="32" spans="1:16" ht="19.5" hidden="1" customHeight="1">
      <c r="A32" s="172" t="s">
        <v>4033</v>
      </c>
      <c r="B32" s="176">
        <v>46125</v>
      </c>
      <c r="C32" s="172" t="s">
        <v>2694</v>
      </c>
      <c r="D32" s="172" t="s">
        <v>98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46120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4033</v>
      </c>
      <c r="B33" s="176">
        <v>46125</v>
      </c>
      <c r="C33" s="172" t="s">
        <v>92</v>
      </c>
      <c r="D33" s="172" t="s">
        <v>24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46120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-81</v>
      </c>
    </row>
    <row r="34" spans="1:16" ht="19.5" hidden="1" customHeight="1">
      <c r="A34" s="172" t="s">
        <v>4033</v>
      </c>
      <c r="B34" s="176">
        <v>46125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46120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-81</v>
      </c>
    </row>
    <row r="35" spans="1:16" ht="19.5" hidden="1" customHeight="1">
      <c r="A35" s="172" t="s">
        <v>4034</v>
      </c>
      <c r="B35" s="176">
        <v>46125</v>
      </c>
      <c r="C35" s="172" t="s">
        <v>1748</v>
      </c>
      <c r="D35" s="172" t="s">
        <v>2749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46120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</v>
      </c>
    </row>
    <row r="36" spans="1:16" ht="19.5" hidden="1" customHeight="1">
      <c r="A36" s="172" t="s">
        <v>4034</v>
      </c>
      <c r="B36" s="176">
        <v>46125</v>
      </c>
      <c r="C36" s="172" t="s">
        <v>2694</v>
      </c>
      <c r="D36" s="172" t="s">
        <v>2750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46120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-10</v>
      </c>
    </row>
    <row r="37" spans="1:16" ht="19.5" hidden="1" customHeight="1">
      <c r="A37" s="172" t="s">
        <v>4035</v>
      </c>
      <c r="B37" s="176">
        <v>46125</v>
      </c>
      <c r="C37" s="172" t="s">
        <v>2694</v>
      </c>
      <c r="D37" s="172" t="s">
        <v>82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85</v>
      </c>
      <c r="L37" s="172" t="s">
        <v>85</v>
      </c>
      <c r="M37" s="179">
        <v>0</v>
      </c>
      <c r="N37" s="177"/>
      <c r="O37" s="177"/>
      <c r="P37" s="180">
        <v>-7.21</v>
      </c>
    </row>
    <row r="38" spans="1:16" ht="19.5" hidden="1" customHeight="1">
      <c r="A38" s="172" t="s">
        <v>4036</v>
      </c>
      <c r="B38" s="176">
        <v>46125</v>
      </c>
      <c r="C38" s="172" t="s">
        <v>92</v>
      </c>
      <c r="D38" s="172" t="s">
        <v>24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2800</v>
      </c>
      <c r="J38" s="176">
        <v>46124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-77</v>
      </c>
    </row>
    <row r="39" spans="1:16" ht="19.5" hidden="1" customHeight="1">
      <c r="A39" s="172" t="s">
        <v>4036</v>
      </c>
      <c r="B39" s="176">
        <v>46125</v>
      </c>
      <c r="C39" s="172" t="s">
        <v>100</v>
      </c>
      <c r="D39" s="172" t="s">
        <v>101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2800</v>
      </c>
      <c r="J39" s="176">
        <v>46124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1051.6400000000001</v>
      </c>
    </row>
    <row r="40" spans="1:16" ht="19.5" hidden="1" customHeight="1">
      <c r="A40" s="172" t="s">
        <v>4036</v>
      </c>
      <c r="B40" s="176">
        <v>46125</v>
      </c>
      <c r="C40" s="172" t="s">
        <v>100</v>
      </c>
      <c r="D40" s="172" t="s">
        <v>102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2800</v>
      </c>
      <c r="J40" s="176">
        <v>46124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4036</v>
      </c>
      <c r="B41" s="176">
        <v>46125</v>
      </c>
      <c r="C41" s="172" t="s">
        <v>100</v>
      </c>
      <c r="D41" s="172" t="s">
        <v>103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2800</v>
      </c>
      <c r="J41" s="176">
        <v>46124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1748.36</v>
      </c>
    </row>
    <row r="42" spans="1:16" ht="19.5" hidden="1" customHeight="1">
      <c r="A42" s="172" t="s">
        <v>4036</v>
      </c>
      <c r="B42" s="176">
        <v>46125</v>
      </c>
      <c r="C42" s="172" t="s">
        <v>104</v>
      </c>
      <c r="D42" s="172" t="s">
        <v>105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2800</v>
      </c>
      <c r="J42" s="176">
        <v>46124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-1344</v>
      </c>
    </row>
    <row r="43" spans="1:16" ht="19.5" hidden="1" customHeight="1">
      <c r="A43" s="172" t="s">
        <v>4036</v>
      </c>
      <c r="B43" s="176">
        <v>46125</v>
      </c>
      <c r="C43" s="172" t="s">
        <v>2694</v>
      </c>
      <c r="D43" s="172" t="s">
        <v>95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2800</v>
      </c>
      <c r="J43" s="176">
        <v>46124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-7.11</v>
      </c>
    </row>
    <row r="44" spans="1:16" ht="19.5" hidden="1" customHeight="1">
      <c r="A44" s="172" t="s">
        <v>4037</v>
      </c>
      <c r="B44" s="176">
        <v>46125</v>
      </c>
      <c r="C44" s="172" t="s">
        <v>92</v>
      </c>
      <c r="D44" s="172" t="s">
        <v>24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2750</v>
      </c>
      <c r="J44" s="176">
        <v>46123</v>
      </c>
      <c r="K44" s="172" t="s">
        <v>93</v>
      </c>
      <c r="L44" s="172" t="s">
        <v>94</v>
      </c>
      <c r="M44" s="179">
        <v>0.48</v>
      </c>
      <c r="N44" s="177"/>
      <c r="O44" s="177"/>
      <c r="P44" s="180">
        <v>-81</v>
      </c>
    </row>
    <row r="45" spans="1:16" ht="19.5" hidden="1" customHeight="1">
      <c r="A45" s="172" t="s">
        <v>4037</v>
      </c>
      <c r="B45" s="176">
        <v>46125</v>
      </c>
      <c r="C45" s="172" t="s">
        <v>100</v>
      </c>
      <c r="D45" s="172" t="s">
        <v>101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2750</v>
      </c>
      <c r="J45" s="176">
        <v>46123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955.82</v>
      </c>
    </row>
    <row r="46" spans="1:16" ht="19.5" hidden="1" customHeight="1">
      <c r="A46" s="172" t="s">
        <v>4037</v>
      </c>
      <c r="B46" s="176">
        <v>46125</v>
      </c>
      <c r="C46" s="172" t="s">
        <v>100</v>
      </c>
      <c r="D46" s="172" t="s">
        <v>102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2750</v>
      </c>
      <c r="J46" s="176">
        <v>46123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9.56</v>
      </c>
    </row>
    <row r="47" spans="1:16" ht="19.5" hidden="1" customHeight="1">
      <c r="A47" s="172" t="s">
        <v>4037</v>
      </c>
      <c r="B47" s="176">
        <v>46125</v>
      </c>
      <c r="C47" s="172" t="s">
        <v>100</v>
      </c>
      <c r="D47" s="172" t="s">
        <v>103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2750</v>
      </c>
      <c r="J47" s="176">
        <v>46123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1784.62</v>
      </c>
    </row>
    <row r="48" spans="1:16" ht="19.5" hidden="1" customHeight="1">
      <c r="A48" s="172" t="s">
        <v>4037</v>
      </c>
      <c r="B48" s="176">
        <v>46125</v>
      </c>
      <c r="C48" s="172" t="s">
        <v>104</v>
      </c>
      <c r="D48" s="172" t="s">
        <v>105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2750</v>
      </c>
      <c r="J48" s="176">
        <v>46123</v>
      </c>
      <c r="K48" s="172" t="s">
        <v>93</v>
      </c>
      <c r="L48" s="172" t="s">
        <v>94</v>
      </c>
      <c r="M48" s="179">
        <v>0.48</v>
      </c>
      <c r="N48" s="177"/>
      <c r="O48" s="177"/>
      <c r="P48" s="180">
        <v>-1320</v>
      </c>
    </row>
    <row r="49" spans="1:16" ht="19.5" hidden="1" customHeight="1">
      <c r="A49" s="172" t="s">
        <v>4037</v>
      </c>
      <c r="B49" s="176">
        <v>46125</v>
      </c>
      <c r="C49" s="172" t="s">
        <v>2694</v>
      </c>
      <c r="D49" s="172" t="s">
        <v>95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2750</v>
      </c>
      <c r="J49" s="176">
        <v>46123</v>
      </c>
      <c r="K49" s="172" t="s">
        <v>93</v>
      </c>
      <c r="L49" s="172" t="s">
        <v>94</v>
      </c>
      <c r="M49" s="179">
        <v>0.48</v>
      </c>
      <c r="N49" s="177"/>
      <c r="O49" s="177"/>
      <c r="P49" s="180">
        <v>-7.91</v>
      </c>
    </row>
    <row r="50" spans="1:16" ht="19.5" hidden="1" customHeight="1">
      <c r="A50" s="172" t="s">
        <v>3838</v>
      </c>
      <c r="B50" s="176">
        <v>46125</v>
      </c>
      <c r="C50" s="172" t="s">
        <v>92</v>
      </c>
      <c r="D50" s="172" t="s">
        <v>24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46117</v>
      </c>
      <c r="K50" s="172" t="s">
        <v>93</v>
      </c>
      <c r="L50" s="172" t="s">
        <v>94</v>
      </c>
      <c r="M50" s="179">
        <v>0</v>
      </c>
      <c r="N50" s="177"/>
      <c r="O50" s="177">
        <v>37</v>
      </c>
      <c r="P50" s="180">
        <v>-46.77</v>
      </c>
    </row>
    <row r="51" spans="1:16" ht="19.5" hidden="1" customHeight="1">
      <c r="A51" s="172" t="s">
        <v>3838</v>
      </c>
      <c r="B51" s="176">
        <v>46125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0</v>
      </c>
      <c r="J51" s="176">
        <v>46117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-6.05</v>
      </c>
    </row>
    <row r="52" spans="1:16" ht="19.5" hidden="1" customHeight="1">
      <c r="A52" s="172" t="s">
        <v>3838</v>
      </c>
      <c r="B52" s="176">
        <v>46125</v>
      </c>
      <c r="C52" s="172" t="s">
        <v>92</v>
      </c>
      <c r="D52" s="172" t="s">
        <v>96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46117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hidden="1" customHeight="1">
      <c r="A53" s="172" t="s">
        <v>3838</v>
      </c>
      <c r="B53" s="176">
        <v>46125</v>
      </c>
      <c r="C53" s="172" t="s">
        <v>92</v>
      </c>
      <c r="D53" s="172" t="s">
        <v>97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46117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-46.77</v>
      </c>
    </row>
    <row r="54" spans="1:16" ht="19.5" hidden="1" customHeight="1">
      <c r="A54" s="172" t="s">
        <v>3838</v>
      </c>
      <c r="B54" s="176">
        <v>46125</v>
      </c>
      <c r="C54" s="172" t="s">
        <v>2694</v>
      </c>
      <c r="D54" s="172" t="s">
        <v>98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46117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hidden="1" customHeight="1">
      <c r="A55" s="172" t="s">
        <v>3809</v>
      </c>
      <c r="B55" s="176">
        <v>46125</v>
      </c>
      <c r="C55" s="172" t="s">
        <v>166</v>
      </c>
      <c r="D55" s="172" t="s">
        <v>167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-2600</v>
      </c>
      <c r="J55" s="176">
        <v>46119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-934.29</v>
      </c>
    </row>
    <row r="56" spans="1:16" ht="19.5" hidden="1" customHeight="1">
      <c r="A56" s="172" t="s">
        <v>3809</v>
      </c>
      <c r="B56" s="176">
        <v>46125</v>
      </c>
      <c r="C56" s="172" t="s">
        <v>166</v>
      </c>
      <c r="D56" s="172" t="s">
        <v>102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-2600</v>
      </c>
      <c r="J56" s="176">
        <v>46119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-9.34</v>
      </c>
    </row>
    <row r="57" spans="1:16" ht="19.5" hidden="1" customHeight="1">
      <c r="A57" s="172" t="s">
        <v>3809</v>
      </c>
      <c r="B57" s="176">
        <v>46125</v>
      </c>
      <c r="C57" s="172" t="s">
        <v>166</v>
      </c>
      <c r="D57" s="172" t="s">
        <v>103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-2600</v>
      </c>
      <c r="J57" s="176">
        <v>46119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-1656.37</v>
      </c>
    </row>
    <row r="58" spans="1:16" ht="19.5" hidden="1" customHeight="1">
      <c r="A58" s="172" t="s">
        <v>3809</v>
      </c>
      <c r="B58" s="176">
        <v>46125</v>
      </c>
      <c r="C58" s="172" t="s">
        <v>104</v>
      </c>
      <c r="D58" s="172" t="s">
        <v>168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-2600</v>
      </c>
      <c r="J58" s="176">
        <v>46119</v>
      </c>
      <c r="K58" s="172" t="s">
        <v>93</v>
      </c>
      <c r="L58" s="172" t="s">
        <v>94</v>
      </c>
      <c r="M58" s="179">
        <v>0.48</v>
      </c>
      <c r="N58" s="177"/>
      <c r="O58" s="177"/>
      <c r="P58" s="180">
        <v>1248</v>
      </c>
    </row>
    <row r="59" spans="1:16" ht="19.5" hidden="1" customHeight="1">
      <c r="A59" s="172" t="s">
        <v>3731</v>
      </c>
      <c r="B59" s="176">
        <v>46125</v>
      </c>
      <c r="C59" s="172" t="s">
        <v>2694</v>
      </c>
      <c r="D59" s="172" t="s">
        <v>82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46119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17.75</v>
      </c>
    </row>
    <row r="60" spans="1:16" ht="19.5" hidden="1" customHeight="1">
      <c r="A60" s="172" t="s">
        <v>4038</v>
      </c>
      <c r="B60" s="176">
        <v>46125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0</v>
      </c>
      <c r="J60" s="176">
        <v>46118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-75</v>
      </c>
    </row>
    <row r="61" spans="1:16" ht="19.5" hidden="1" customHeight="1">
      <c r="A61" s="172" t="s">
        <v>4038</v>
      </c>
      <c r="B61" s="176">
        <v>46125</v>
      </c>
      <c r="C61" s="172" t="s">
        <v>92</v>
      </c>
      <c r="D61" s="172" t="s">
        <v>97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0</v>
      </c>
      <c r="J61" s="176">
        <v>46118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-82</v>
      </c>
    </row>
    <row r="62" spans="1:16" ht="19.5" hidden="1" customHeight="1">
      <c r="A62" s="172" t="s">
        <v>4038</v>
      </c>
      <c r="B62" s="176">
        <v>46125</v>
      </c>
      <c r="C62" s="172" t="s">
        <v>2694</v>
      </c>
      <c r="D62" s="172" t="s">
        <v>95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46118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-8.01</v>
      </c>
    </row>
    <row r="63" spans="1:16" ht="19.5" hidden="1" customHeight="1">
      <c r="A63" s="172" t="s">
        <v>4038</v>
      </c>
      <c r="B63" s="176">
        <v>46125</v>
      </c>
      <c r="C63" s="172" t="s">
        <v>2694</v>
      </c>
      <c r="D63" s="172" t="s">
        <v>98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46118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4039</v>
      </c>
      <c r="B64" s="176">
        <v>46125</v>
      </c>
      <c r="C64" s="172" t="s">
        <v>2694</v>
      </c>
      <c r="D64" s="172" t="s">
        <v>95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46119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-7.88</v>
      </c>
    </row>
    <row r="65" spans="1:16" ht="19.5" hidden="1" customHeight="1">
      <c r="A65" s="172" t="s">
        <v>4039</v>
      </c>
      <c r="B65" s="176">
        <v>46125</v>
      </c>
      <c r="C65" s="172" t="s">
        <v>92</v>
      </c>
      <c r="D65" s="172" t="s">
        <v>24</v>
      </c>
      <c r="E65" s="172" t="s">
        <v>39</v>
      </c>
      <c r="F65" s="172" t="s">
        <v>117</v>
      </c>
      <c r="G65" s="172" t="s">
        <v>84</v>
      </c>
      <c r="H65" s="177">
        <v>1</v>
      </c>
      <c r="I65" s="178">
        <v>0</v>
      </c>
      <c r="J65" s="176">
        <v>46119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-78</v>
      </c>
    </row>
    <row r="66" spans="1:16" ht="19.5" hidden="1" customHeight="1">
      <c r="A66" s="172" t="s">
        <v>4039</v>
      </c>
      <c r="B66" s="176">
        <v>46125</v>
      </c>
      <c r="C66" s="172" t="s">
        <v>92</v>
      </c>
      <c r="D66" s="172" t="s">
        <v>97</v>
      </c>
      <c r="E66" s="172" t="s">
        <v>39</v>
      </c>
      <c r="F66" s="172" t="s">
        <v>117</v>
      </c>
      <c r="G66" s="172" t="s">
        <v>84</v>
      </c>
      <c r="H66" s="177">
        <v>1</v>
      </c>
      <c r="I66" s="178">
        <v>0</v>
      </c>
      <c r="J66" s="176">
        <v>46119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-70</v>
      </c>
    </row>
    <row r="67" spans="1:16" ht="19.5" hidden="1" customHeight="1">
      <c r="A67" s="172" t="s">
        <v>4040</v>
      </c>
      <c r="B67" s="176">
        <v>46125</v>
      </c>
      <c r="C67" s="172" t="s">
        <v>92</v>
      </c>
      <c r="D67" s="172" t="s">
        <v>96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0</v>
      </c>
      <c r="J67" s="176">
        <v>46106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0</v>
      </c>
    </row>
    <row r="68" spans="1:16" ht="19.5" hidden="1" customHeight="1">
      <c r="A68" s="172" t="s">
        <v>4040</v>
      </c>
      <c r="B68" s="176">
        <v>46125</v>
      </c>
      <c r="C68" s="172" t="s">
        <v>92</v>
      </c>
      <c r="D68" s="172" t="s">
        <v>97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0</v>
      </c>
      <c r="J68" s="176">
        <v>46106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-56.94</v>
      </c>
    </row>
    <row r="69" spans="1:16" ht="19.5" hidden="1" customHeight="1">
      <c r="A69" s="172" t="s">
        <v>4040</v>
      </c>
      <c r="B69" s="176">
        <v>46125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0</v>
      </c>
      <c r="J69" s="176">
        <v>46106</v>
      </c>
      <c r="K69" s="172" t="s">
        <v>93</v>
      </c>
      <c r="L69" s="172" t="s">
        <v>94</v>
      </c>
      <c r="M69" s="179">
        <v>0</v>
      </c>
      <c r="N69" s="177"/>
      <c r="O69" s="177">
        <v>34</v>
      </c>
      <c r="P69" s="180">
        <v>-56.94</v>
      </c>
    </row>
    <row r="70" spans="1:16" ht="19.5" hidden="1" customHeight="1">
      <c r="A70" s="172" t="s">
        <v>4040</v>
      </c>
      <c r="B70" s="176">
        <v>46125</v>
      </c>
      <c r="C70" s="172" t="s">
        <v>2694</v>
      </c>
      <c r="D70" s="172" t="s">
        <v>95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0</v>
      </c>
      <c r="J70" s="176">
        <v>46106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-4.54</v>
      </c>
    </row>
    <row r="71" spans="1:16" ht="19.5" hidden="1" customHeight="1">
      <c r="A71" s="172" t="s">
        <v>4041</v>
      </c>
      <c r="B71" s="176">
        <v>46125</v>
      </c>
      <c r="C71" s="172" t="s">
        <v>92</v>
      </c>
      <c r="D71" s="172" t="s">
        <v>24</v>
      </c>
      <c r="E71" s="172" t="s">
        <v>42</v>
      </c>
      <c r="F71" s="172" t="s">
        <v>89</v>
      </c>
      <c r="G71" s="172" t="s">
        <v>84</v>
      </c>
      <c r="H71" s="177">
        <v>1</v>
      </c>
      <c r="I71" s="178">
        <v>0</v>
      </c>
      <c r="J71" s="176">
        <v>46106</v>
      </c>
      <c r="K71" s="172" t="s">
        <v>93</v>
      </c>
      <c r="L71" s="172" t="s">
        <v>94</v>
      </c>
      <c r="M71" s="179">
        <v>0</v>
      </c>
      <c r="N71" s="177"/>
      <c r="O71" s="177">
        <v>34</v>
      </c>
      <c r="P71" s="180">
        <v>-46.77</v>
      </c>
    </row>
    <row r="72" spans="1:16" ht="19.5" hidden="1" customHeight="1">
      <c r="A72" s="172" t="s">
        <v>4041</v>
      </c>
      <c r="B72" s="176">
        <v>46125</v>
      </c>
      <c r="C72" s="172" t="s">
        <v>2694</v>
      </c>
      <c r="D72" s="172" t="s">
        <v>95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0</v>
      </c>
      <c r="J72" s="176">
        <v>46106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-4.6900000000000004</v>
      </c>
    </row>
    <row r="73" spans="1:16" ht="19.5" hidden="1" customHeight="1">
      <c r="A73" s="172" t="s">
        <v>4042</v>
      </c>
      <c r="B73" s="176">
        <v>46125</v>
      </c>
      <c r="C73" s="172" t="s">
        <v>2694</v>
      </c>
      <c r="D73" s="172" t="s">
        <v>82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0</v>
      </c>
      <c r="J73" s="176">
        <v>46125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-7.43</v>
      </c>
    </row>
    <row r="74" spans="1:16" ht="19.5" hidden="1" customHeight="1">
      <c r="A74" s="172" t="s">
        <v>4041</v>
      </c>
      <c r="B74" s="176">
        <v>46125</v>
      </c>
      <c r="C74" s="172" t="s">
        <v>92</v>
      </c>
      <c r="D74" s="172" t="s">
        <v>96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46106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0</v>
      </c>
    </row>
    <row r="75" spans="1:16" ht="19.5" hidden="1" customHeight="1">
      <c r="A75" s="172" t="s">
        <v>4041</v>
      </c>
      <c r="B75" s="176">
        <v>46125</v>
      </c>
      <c r="C75" s="172" t="s">
        <v>92</v>
      </c>
      <c r="D75" s="172" t="s">
        <v>97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46106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-46.77</v>
      </c>
    </row>
    <row r="76" spans="1:16" ht="19.5" hidden="1" customHeight="1">
      <c r="A76" s="172" t="s">
        <v>4043</v>
      </c>
      <c r="B76" s="176">
        <v>46125</v>
      </c>
      <c r="C76" s="172" t="s">
        <v>92</v>
      </c>
      <c r="D76" s="172" t="s">
        <v>24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-71</v>
      </c>
    </row>
    <row r="77" spans="1:16" ht="19.5" hidden="1" customHeight="1">
      <c r="A77" s="172" t="s">
        <v>4043</v>
      </c>
      <c r="B77" s="176">
        <v>46125</v>
      </c>
      <c r="C77" s="172" t="s">
        <v>92</v>
      </c>
      <c r="D77" s="172" t="s">
        <v>97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-71</v>
      </c>
    </row>
    <row r="78" spans="1:16" ht="19.5" hidden="1" customHeight="1">
      <c r="A78" s="172" t="s">
        <v>4043</v>
      </c>
      <c r="B78" s="176">
        <v>46125</v>
      </c>
      <c r="C78" s="172" t="s">
        <v>2694</v>
      </c>
      <c r="D78" s="172" t="s">
        <v>95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-7.77</v>
      </c>
    </row>
    <row r="79" spans="1:16" ht="19.5" hidden="1" customHeight="1">
      <c r="A79" s="172" t="s">
        <v>4043</v>
      </c>
      <c r="B79" s="176">
        <v>46125</v>
      </c>
      <c r="C79" s="172" t="s">
        <v>2694</v>
      </c>
      <c r="D79" s="172" t="s">
        <v>98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46120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-15</v>
      </c>
    </row>
    <row r="80" spans="1:16" ht="19.5" hidden="1" customHeight="1">
      <c r="A80" s="172" t="s">
        <v>4044</v>
      </c>
      <c r="B80" s="176">
        <v>46125</v>
      </c>
      <c r="C80" s="172" t="s">
        <v>2694</v>
      </c>
      <c r="D80" s="172" t="s">
        <v>95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46119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-7.88</v>
      </c>
    </row>
    <row r="81" spans="1:16" ht="19.5" hidden="1" customHeight="1">
      <c r="A81" s="172" t="s">
        <v>3809</v>
      </c>
      <c r="B81" s="176">
        <v>46125</v>
      </c>
      <c r="C81" s="172" t="s">
        <v>1748</v>
      </c>
      <c r="D81" s="172" t="s">
        <v>2749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46119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</v>
      </c>
    </row>
    <row r="82" spans="1:16" ht="19.5" hidden="1" customHeight="1">
      <c r="A82" s="172" t="s">
        <v>3809</v>
      </c>
      <c r="B82" s="176">
        <v>46125</v>
      </c>
      <c r="C82" s="172" t="s">
        <v>2694</v>
      </c>
      <c r="D82" s="172" t="s">
        <v>2750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46119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-10</v>
      </c>
    </row>
    <row r="83" spans="1:16" ht="19.5" hidden="1" customHeight="1">
      <c r="A83" s="172" t="s">
        <v>4044</v>
      </c>
      <c r="B83" s="176">
        <v>46125</v>
      </c>
      <c r="C83" s="172" t="s">
        <v>92</v>
      </c>
      <c r="D83" s="172" t="s">
        <v>24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46119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-78</v>
      </c>
    </row>
    <row r="84" spans="1:16" ht="19.5" hidden="1" customHeight="1">
      <c r="A84" s="172" t="s">
        <v>4044</v>
      </c>
      <c r="B84" s="176">
        <v>46125</v>
      </c>
      <c r="C84" s="172" t="s">
        <v>92</v>
      </c>
      <c r="D84" s="172" t="s">
        <v>97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46119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-70</v>
      </c>
    </row>
    <row r="85" spans="1:16" ht="19.5" hidden="1" customHeight="1">
      <c r="A85" s="172" t="s">
        <v>4045</v>
      </c>
      <c r="B85" s="176">
        <v>46125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2750</v>
      </c>
      <c r="J85" s="176">
        <v>46122</v>
      </c>
      <c r="K85" s="172" t="s">
        <v>93</v>
      </c>
      <c r="L85" s="172" t="s">
        <v>94</v>
      </c>
      <c r="M85" s="179">
        <v>0.48</v>
      </c>
      <c r="N85" s="177"/>
      <c r="O85" s="177"/>
      <c r="P85" s="180">
        <v>-73</v>
      </c>
    </row>
    <row r="86" spans="1:16" ht="19.5" hidden="1" customHeight="1">
      <c r="A86" s="172" t="s">
        <v>4045</v>
      </c>
      <c r="B86" s="176">
        <v>46125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2750</v>
      </c>
      <c r="J86" s="176">
        <v>46122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944.6</v>
      </c>
    </row>
    <row r="87" spans="1:16" ht="19.5" hidden="1" customHeight="1">
      <c r="A87" s="172" t="s">
        <v>4045</v>
      </c>
      <c r="B87" s="176">
        <v>46125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2750</v>
      </c>
      <c r="J87" s="176">
        <v>46122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9.4499999999999993</v>
      </c>
    </row>
    <row r="88" spans="1:16" ht="19.5" hidden="1" customHeight="1">
      <c r="A88" s="172" t="s">
        <v>4045</v>
      </c>
      <c r="B88" s="176">
        <v>46125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2750</v>
      </c>
      <c r="J88" s="176">
        <v>46122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1795.95</v>
      </c>
    </row>
    <row r="89" spans="1:16" ht="19.5" hidden="1" customHeight="1">
      <c r="A89" s="172" t="s">
        <v>4045</v>
      </c>
      <c r="B89" s="176">
        <v>46125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2750</v>
      </c>
      <c r="J89" s="176">
        <v>46122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-1320</v>
      </c>
    </row>
    <row r="90" spans="1:16" ht="19.5" hidden="1" customHeight="1">
      <c r="A90" s="172" t="s">
        <v>4045</v>
      </c>
      <c r="B90" s="176">
        <v>46125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2750</v>
      </c>
      <c r="J90" s="176">
        <v>46122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-6.78</v>
      </c>
    </row>
    <row r="91" spans="1:16" ht="19.5" hidden="1" customHeight="1">
      <c r="A91" s="172" t="s">
        <v>4046</v>
      </c>
      <c r="B91" s="176">
        <v>46125</v>
      </c>
      <c r="C91" s="172" t="s">
        <v>2694</v>
      </c>
      <c r="D91" s="172" t="s">
        <v>82</v>
      </c>
      <c r="E91" s="172" t="s">
        <v>59</v>
      </c>
      <c r="F91" s="172" t="s">
        <v>1386</v>
      </c>
      <c r="G91" s="172" t="s">
        <v>84</v>
      </c>
      <c r="H91" s="177">
        <v>1</v>
      </c>
      <c r="I91" s="178">
        <v>0</v>
      </c>
      <c r="J91" s="176">
        <v>46125</v>
      </c>
      <c r="K91" s="172" t="s">
        <v>85</v>
      </c>
      <c r="L91" s="172" t="s">
        <v>85</v>
      </c>
      <c r="M91" s="179">
        <v>0</v>
      </c>
      <c r="N91" s="177"/>
      <c r="O91" s="177"/>
      <c r="P91" s="180">
        <v>-23.79</v>
      </c>
    </row>
    <row r="92" spans="1:16" ht="19.5" hidden="1" customHeight="1">
      <c r="A92" s="172" t="s">
        <v>4047</v>
      </c>
      <c r="B92" s="176">
        <v>46125</v>
      </c>
      <c r="C92" s="172" t="s">
        <v>2694</v>
      </c>
      <c r="D92" s="172" t="s">
        <v>95</v>
      </c>
      <c r="E92" s="172" t="s">
        <v>42</v>
      </c>
      <c r="F92" s="172" t="s">
        <v>89</v>
      </c>
      <c r="G92" s="172" t="s">
        <v>84</v>
      </c>
      <c r="H92" s="177">
        <v>1</v>
      </c>
      <c r="I92" s="178">
        <v>0</v>
      </c>
      <c r="J92" s="176">
        <v>46118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-6.76</v>
      </c>
    </row>
    <row r="93" spans="1:16" ht="19.5" hidden="1" customHeight="1">
      <c r="A93" s="172" t="s">
        <v>4047</v>
      </c>
      <c r="B93" s="176">
        <v>46125</v>
      </c>
      <c r="C93" s="172" t="s">
        <v>2694</v>
      </c>
      <c r="D93" s="172" t="s">
        <v>98</v>
      </c>
      <c r="E93" s="172" t="s">
        <v>42</v>
      </c>
      <c r="F93" s="172" t="s">
        <v>89</v>
      </c>
      <c r="G93" s="172" t="s">
        <v>84</v>
      </c>
      <c r="H93" s="177">
        <v>1</v>
      </c>
      <c r="I93" s="178">
        <v>0</v>
      </c>
      <c r="J93" s="176">
        <v>46118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4047</v>
      </c>
      <c r="B94" s="176">
        <v>46125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46118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-77</v>
      </c>
    </row>
    <row r="95" spans="1:16" ht="19.5" hidden="1" customHeight="1">
      <c r="A95" s="172" t="s">
        <v>4047</v>
      </c>
      <c r="B95" s="176">
        <v>46125</v>
      </c>
      <c r="C95" s="172" t="s">
        <v>92</v>
      </c>
      <c r="D95" s="172" t="s">
        <v>97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-71</v>
      </c>
    </row>
    <row r="96" spans="1:16" ht="19.5" hidden="1" customHeight="1">
      <c r="A96" s="172" t="s">
        <v>4048</v>
      </c>
      <c r="B96" s="176">
        <v>46125</v>
      </c>
      <c r="C96" s="172" t="s">
        <v>2694</v>
      </c>
      <c r="D96" s="172" t="s">
        <v>95</v>
      </c>
      <c r="E96" s="172" t="s">
        <v>39</v>
      </c>
      <c r="F96" s="172" t="s">
        <v>117</v>
      </c>
      <c r="G96" s="172" t="s">
        <v>84</v>
      </c>
      <c r="H96" s="177">
        <v>1</v>
      </c>
      <c r="I96" s="178">
        <v>0</v>
      </c>
      <c r="J96" s="176">
        <v>46119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-5.64</v>
      </c>
    </row>
    <row r="97" spans="1:16" ht="19.5" hidden="1" customHeight="1">
      <c r="A97" s="172" t="s">
        <v>4048</v>
      </c>
      <c r="B97" s="176">
        <v>46125</v>
      </c>
      <c r="C97" s="172" t="s">
        <v>2694</v>
      </c>
      <c r="D97" s="172" t="s">
        <v>98</v>
      </c>
      <c r="E97" s="172" t="s">
        <v>39</v>
      </c>
      <c r="F97" s="172" t="s">
        <v>117</v>
      </c>
      <c r="G97" s="172" t="s">
        <v>84</v>
      </c>
      <c r="H97" s="177">
        <v>1</v>
      </c>
      <c r="I97" s="178">
        <v>0</v>
      </c>
      <c r="J97" s="176">
        <v>46119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-15</v>
      </c>
    </row>
    <row r="98" spans="1:16" ht="19.5" hidden="1" customHeight="1">
      <c r="A98" s="172" t="s">
        <v>4048</v>
      </c>
      <c r="B98" s="176">
        <v>46125</v>
      </c>
      <c r="C98" s="172" t="s">
        <v>92</v>
      </c>
      <c r="D98" s="172" t="s">
        <v>24</v>
      </c>
      <c r="E98" s="172" t="s">
        <v>39</v>
      </c>
      <c r="F98" s="172" t="s">
        <v>117</v>
      </c>
      <c r="G98" s="172" t="s">
        <v>84</v>
      </c>
      <c r="H98" s="177">
        <v>1</v>
      </c>
      <c r="I98" s="178">
        <v>0</v>
      </c>
      <c r="J98" s="176">
        <v>46119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-70</v>
      </c>
    </row>
    <row r="99" spans="1:16" ht="19.5" hidden="1" customHeight="1">
      <c r="A99" s="172" t="s">
        <v>4048</v>
      </c>
      <c r="B99" s="176">
        <v>46125</v>
      </c>
      <c r="C99" s="172" t="s">
        <v>92</v>
      </c>
      <c r="D99" s="172" t="s">
        <v>97</v>
      </c>
      <c r="E99" s="172" t="s">
        <v>39</v>
      </c>
      <c r="F99" s="172" t="s">
        <v>117</v>
      </c>
      <c r="G99" s="172" t="s">
        <v>84</v>
      </c>
      <c r="H99" s="177">
        <v>1</v>
      </c>
      <c r="I99" s="178">
        <v>0</v>
      </c>
      <c r="J99" s="176">
        <v>46119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-70</v>
      </c>
    </row>
    <row r="100" spans="1:16" ht="19.5" hidden="1" customHeight="1">
      <c r="A100" s="172" t="s">
        <v>4049</v>
      </c>
      <c r="B100" s="176">
        <v>46125</v>
      </c>
      <c r="C100" s="172" t="s">
        <v>2694</v>
      </c>
      <c r="D100" s="172" t="s">
        <v>82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0</v>
      </c>
      <c r="J100" s="176">
        <v>46125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-18.670000000000002</v>
      </c>
    </row>
    <row r="101" spans="1:16" ht="19.5" hidden="1" customHeight="1">
      <c r="A101" s="172" t="s">
        <v>4050</v>
      </c>
      <c r="B101" s="176">
        <v>46125</v>
      </c>
      <c r="C101" s="172" t="s">
        <v>1748</v>
      </c>
      <c r="D101" s="172" t="s">
        <v>2749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46123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4050</v>
      </c>
      <c r="B102" s="176">
        <v>46125</v>
      </c>
      <c r="C102" s="172" t="s">
        <v>2694</v>
      </c>
      <c r="D102" s="172" t="s">
        <v>2750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46123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4051</v>
      </c>
      <c r="B103" s="176">
        <v>46125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2800</v>
      </c>
      <c r="J103" s="176">
        <v>46124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-77</v>
      </c>
    </row>
    <row r="104" spans="1:16" ht="19.5" hidden="1" customHeight="1">
      <c r="A104" s="172" t="s">
        <v>4051</v>
      </c>
      <c r="B104" s="176">
        <v>46125</v>
      </c>
      <c r="C104" s="172" t="s">
        <v>100</v>
      </c>
      <c r="D104" s="172" t="s">
        <v>101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2800</v>
      </c>
      <c r="J104" s="176">
        <v>46124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973.87</v>
      </c>
    </row>
    <row r="105" spans="1:16" ht="19.5" hidden="1" customHeight="1">
      <c r="A105" s="172" t="s">
        <v>4051</v>
      </c>
      <c r="B105" s="176">
        <v>46125</v>
      </c>
      <c r="C105" s="172" t="s">
        <v>100</v>
      </c>
      <c r="D105" s="172" t="s">
        <v>102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2800</v>
      </c>
      <c r="J105" s="176">
        <v>46124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9.74</v>
      </c>
    </row>
    <row r="106" spans="1:16" ht="19.5" hidden="1" customHeight="1">
      <c r="A106" s="172" t="s">
        <v>4051</v>
      </c>
      <c r="B106" s="176">
        <v>46125</v>
      </c>
      <c r="C106" s="172" t="s">
        <v>100</v>
      </c>
      <c r="D106" s="172" t="s">
        <v>103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2800</v>
      </c>
      <c r="J106" s="176">
        <v>46124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1816.39</v>
      </c>
    </row>
    <row r="107" spans="1:16" ht="19.5" hidden="1" customHeight="1">
      <c r="A107" s="172" t="s">
        <v>4051</v>
      </c>
      <c r="B107" s="176">
        <v>46125</v>
      </c>
      <c r="C107" s="172" t="s">
        <v>104</v>
      </c>
      <c r="D107" s="172" t="s">
        <v>105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2800</v>
      </c>
      <c r="J107" s="176">
        <v>46124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-1344</v>
      </c>
    </row>
    <row r="108" spans="1:16" ht="19.5" hidden="1" customHeight="1">
      <c r="A108" s="172" t="s">
        <v>4051</v>
      </c>
      <c r="B108" s="176">
        <v>46125</v>
      </c>
      <c r="C108" s="172" t="s">
        <v>2694</v>
      </c>
      <c r="D108" s="172" t="s">
        <v>95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2800</v>
      </c>
      <c r="J108" s="176">
        <v>46124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-8.36</v>
      </c>
    </row>
    <row r="109" spans="1:16" ht="19.5" hidden="1" customHeight="1">
      <c r="A109" s="172" t="s">
        <v>4052</v>
      </c>
      <c r="B109" s="176">
        <v>46125</v>
      </c>
      <c r="C109" s="172" t="s">
        <v>92</v>
      </c>
      <c r="D109" s="172" t="s">
        <v>24</v>
      </c>
      <c r="E109" s="172" t="s">
        <v>40</v>
      </c>
      <c r="F109" s="172" t="s">
        <v>197</v>
      </c>
      <c r="G109" s="172" t="s">
        <v>84</v>
      </c>
      <c r="H109" s="177">
        <v>1</v>
      </c>
      <c r="I109" s="178">
        <v>2750</v>
      </c>
      <c r="J109" s="176">
        <v>46122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-77</v>
      </c>
    </row>
    <row r="110" spans="1:16" ht="19.5" hidden="1" customHeight="1">
      <c r="A110" s="172" t="s">
        <v>4052</v>
      </c>
      <c r="B110" s="176">
        <v>46125</v>
      </c>
      <c r="C110" s="172" t="s">
        <v>100</v>
      </c>
      <c r="D110" s="172" t="s">
        <v>101</v>
      </c>
      <c r="E110" s="172" t="s">
        <v>40</v>
      </c>
      <c r="F110" s="172" t="s">
        <v>197</v>
      </c>
      <c r="G110" s="172" t="s">
        <v>84</v>
      </c>
      <c r="H110" s="177">
        <v>1</v>
      </c>
      <c r="I110" s="178">
        <v>2750</v>
      </c>
      <c r="J110" s="176">
        <v>46122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958.1</v>
      </c>
    </row>
    <row r="111" spans="1:16" ht="19.5" hidden="1" customHeight="1">
      <c r="A111" s="172" t="s">
        <v>4052</v>
      </c>
      <c r="B111" s="176">
        <v>46125</v>
      </c>
      <c r="C111" s="172" t="s">
        <v>100</v>
      </c>
      <c r="D111" s="172" t="s">
        <v>102</v>
      </c>
      <c r="E111" s="172" t="s">
        <v>40</v>
      </c>
      <c r="F111" s="172" t="s">
        <v>197</v>
      </c>
      <c r="G111" s="172" t="s">
        <v>84</v>
      </c>
      <c r="H111" s="177">
        <v>1</v>
      </c>
      <c r="I111" s="178">
        <v>2750</v>
      </c>
      <c r="J111" s="176">
        <v>46122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9.58</v>
      </c>
    </row>
    <row r="112" spans="1:16" ht="19.5" hidden="1" customHeight="1">
      <c r="A112" s="172" t="s">
        <v>4052</v>
      </c>
      <c r="B112" s="176">
        <v>46125</v>
      </c>
      <c r="C112" s="172" t="s">
        <v>100</v>
      </c>
      <c r="D112" s="172" t="s">
        <v>103</v>
      </c>
      <c r="E112" s="172" t="s">
        <v>40</v>
      </c>
      <c r="F112" s="172" t="s">
        <v>197</v>
      </c>
      <c r="G112" s="172" t="s">
        <v>84</v>
      </c>
      <c r="H112" s="177">
        <v>1</v>
      </c>
      <c r="I112" s="178">
        <v>2750</v>
      </c>
      <c r="J112" s="176">
        <v>46122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1782.32</v>
      </c>
    </row>
    <row r="113" spans="1:16" ht="19.5" hidden="1" customHeight="1">
      <c r="A113" s="172" t="s">
        <v>4052</v>
      </c>
      <c r="B113" s="176">
        <v>46125</v>
      </c>
      <c r="C113" s="172" t="s">
        <v>104</v>
      </c>
      <c r="D113" s="172" t="s">
        <v>105</v>
      </c>
      <c r="E113" s="172" t="s">
        <v>40</v>
      </c>
      <c r="F113" s="172" t="s">
        <v>197</v>
      </c>
      <c r="G113" s="172" t="s">
        <v>84</v>
      </c>
      <c r="H113" s="177">
        <v>1</v>
      </c>
      <c r="I113" s="178">
        <v>2750</v>
      </c>
      <c r="J113" s="176">
        <v>46122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-1320</v>
      </c>
    </row>
    <row r="114" spans="1:16" ht="19.5" hidden="1" customHeight="1">
      <c r="A114" s="172" t="s">
        <v>4052</v>
      </c>
      <c r="B114" s="176">
        <v>46125</v>
      </c>
      <c r="C114" s="172" t="s">
        <v>2694</v>
      </c>
      <c r="D114" s="172" t="s">
        <v>95</v>
      </c>
      <c r="E114" s="172" t="s">
        <v>40</v>
      </c>
      <c r="F114" s="172" t="s">
        <v>197</v>
      </c>
      <c r="G114" s="172" t="s">
        <v>84</v>
      </c>
      <c r="H114" s="177">
        <v>1</v>
      </c>
      <c r="I114" s="178">
        <v>2750</v>
      </c>
      <c r="J114" s="176">
        <v>46122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-7.52</v>
      </c>
    </row>
    <row r="115" spans="1:16" ht="19.5" hidden="1" customHeight="1">
      <c r="A115" s="172" t="s">
        <v>3786</v>
      </c>
      <c r="B115" s="176">
        <v>46125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46119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3786</v>
      </c>
      <c r="B116" s="176">
        <v>46125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46119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hidden="1" customHeight="1">
      <c r="A117" s="172" t="s">
        <v>4052</v>
      </c>
      <c r="B117" s="176">
        <v>46125</v>
      </c>
      <c r="C117" s="172" t="s">
        <v>2694</v>
      </c>
      <c r="D117" s="172" t="s">
        <v>82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0</v>
      </c>
      <c r="J117" s="176">
        <v>46122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-18.2</v>
      </c>
    </row>
    <row r="118" spans="1:16" ht="19.5" hidden="1" customHeight="1">
      <c r="A118" s="172" t="s">
        <v>4053</v>
      </c>
      <c r="B118" s="176">
        <v>46125</v>
      </c>
      <c r="C118" s="172" t="s">
        <v>92</v>
      </c>
      <c r="D118" s="172" t="s">
        <v>24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2750</v>
      </c>
      <c r="J118" s="176">
        <v>46121</v>
      </c>
      <c r="K118" s="172" t="s">
        <v>93</v>
      </c>
      <c r="L118" s="172" t="s">
        <v>94</v>
      </c>
      <c r="M118" s="179">
        <v>0.48</v>
      </c>
      <c r="N118" s="177"/>
      <c r="O118" s="177"/>
      <c r="P118" s="180">
        <v>-67</v>
      </c>
    </row>
    <row r="119" spans="1:16" ht="19.5" hidden="1" customHeight="1">
      <c r="A119" s="172" t="s">
        <v>4053</v>
      </c>
      <c r="B119" s="176">
        <v>46125</v>
      </c>
      <c r="C119" s="172" t="s">
        <v>100</v>
      </c>
      <c r="D119" s="172" t="s">
        <v>101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2750</v>
      </c>
      <c r="J119" s="176">
        <v>46121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957.18</v>
      </c>
    </row>
    <row r="120" spans="1:16" ht="19.5" hidden="1" customHeight="1">
      <c r="A120" s="172" t="s">
        <v>4053</v>
      </c>
      <c r="B120" s="176">
        <v>46125</v>
      </c>
      <c r="C120" s="172" t="s">
        <v>100</v>
      </c>
      <c r="D120" s="172" t="s">
        <v>102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2750</v>
      </c>
      <c r="J120" s="176">
        <v>46121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9.57</v>
      </c>
    </row>
    <row r="121" spans="1:16" ht="19.5" hidden="1" customHeight="1">
      <c r="A121" s="172" t="s">
        <v>4053</v>
      </c>
      <c r="B121" s="176">
        <v>46125</v>
      </c>
      <c r="C121" s="172" t="s">
        <v>100</v>
      </c>
      <c r="D121" s="172" t="s">
        <v>103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2750</v>
      </c>
      <c r="J121" s="176">
        <v>46121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1783.25</v>
      </c>
    </row>
    <row r="122" spans="1:16" ht="19.5" hidden="1" customHeight="1">
      <c r="A122" s="172" t="s">
        <v>4053</v>
      </c>
      <c r="B122" s="176">
        <v>46125</v>
      </c>
      <c r="C122" s="172" t="s">
        <v>104</v>
      </c>
      <c r="D122" s="172" t="s">
        <v>105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2750</v>
      </c>
      <c r="J122" s="176">
        <v>46121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-1320</v>
      </c>
    </row>
    <row r="123" spans="1:16" ht="19.5" hidden="1" customHeight="1">
      <c r="A123" s="172" t="s">
        <v>4053</v>
      </c>
      <c r="B123" s="176">
        <v>46125</v>
      </c>
      <c r="C123" s="172" t="s">
        <v>2694</v>
      </c>
      <c r="D123" s="172" t="s">
        <v>95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2750</v>
      </c>
      <c r="J123" s="176">
        <v>46121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-7.38</v>
      </c>
    </row>
    <row r="124" spans="1:16" ht="19.5" hidden="1" customHeight="1">
      <c r="A124" s="172" t="s">
        <v>4053</v>
      </c>
      <c r="B124" s="176">
        <v>46125</v>
      </c>
      <c r="C124" s="172" t="s">
        <v>2694</v>
      </c>
      <c r="D124" s="172" t="s">
        <v>82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46121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-18.190000000000001</v>
      </c>
    </row>
    <row r="125" spans="1:16" ht="19.5" hidden="1" customHeight="1">
      <c r="A125" s="172" t="s">
        <v>4054</v>
      </c>
      <c r="B125" s="176">
        <v>46125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46119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-5.75</v>
      </c>
    </row>
    <row r="126" spans="1:16" ht="19.5" hidden="1" customHeight="1">
      <c r="A126" s="172" t="s">
        <v>4054</v>
      </c>
      <c r="B126" s="176">
        <v>46125</v>
      </c>
      <c r="C126" s="172" t="s">
        <v>2694</v>
      </c>
      <c r="D126" s="172" t="s">
        <v>98</v>
      </c>
      <c r="E126" s="172" t="s">
        <v>39</v>
      </c>
      <c r="F126" s="172" t="s">
        <v>117</v>
      </c>
      <c r="G126" s="172" t="s">
        <v>84</v>
      </c>
      <c r="H126" s="177">
        <v>1</v>
      </c>
      <c r="I126" s="178">
        <v>0</v>
      </c>
      <c r="J126" s="176">
        <v>46119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4054</v>
      </c>
      <c r="B127" s="176">
        <v>46125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-67</v>
      </c>
    </row>
    <row r="128" spans="1:16" ht="19.5" hidden="1" customHeight="1">
      <c r="A128" s="172" t="s">
        <v>4054</v>
      </c>
      <c r="B128" s="176">
        <v>46125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-67</v>
      </c>
    </row>
    <row r="129" spans="1:16" ht="19.5" hidden="1" customHeight="1">
      <c r="A129" s="172" t="s">
        <v>4055</v>
      </c>
      <c r="B129" s="176">
        <v>46125</v>
      </c>
      <c r="C129" s="172" t="s">
        <v>2694</v>
      </c>
      <c r="D129" s="172" t="s">
        <v>95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0</v>
      </c>
      <c r="J129" s="176">
        <v>46121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-6.96</v>
      </c>
    </row>
    <row r="130" spans="1:16" ht="19.5" hidden="1" customHeight="1">
      <c r="A130" s="172" t="s">
        <v>4055</v>
      </c>
      <c r="B130" s="176">
        <v>46125</v>
      </c>
      <c r="C130" s="172" t="s">
        <v>2694</v>
      </c>
      <c r="D130" s="172" t="s">
        <v>98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46121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-15</v>
      </c>
    </row>
    <row r="131" spans="1:16" ht="19.5" hidden="1" customHeight="1">
      <c r="A131" s="172" t="s">
        <v>4055</v>
      </c>
      <c r="B131" s="176">
        <v>46125</v>
      </c>
      <c r="C131" s="172" t="s">
        <v>92</v>
      </c>
      <c r="D131" s="172" t="s">
        <v>24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46121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-77</v>
      </c>
    </row>
    <row r="132" spans="1:16" ht="19.5" hidden="1" customHeight="1">
      <c r="A132" s="172" t="s">
        <v>4055</v>
      </c>
      <c r="B132" s="176">
        <v>46125</v>
      </c>
      <c r="C132" s="172" t="s">
        <v>92</v>
      </c>
      <c r="D132" s="172" t="s">
        <v>97</v>
      </c>
      <c r="E132" s="172" t="s">
        <v>60</v>
      </c>
      <c r="F132" s="172" t="s">
        <v>1426</v>
      </c>
      <c r="G132" s="172" t="s">
        <v>84</v>
      </c>
      <c r="H132" s="177">
        <v>1</v>
      </c>
      <c r="I132" s="178">
        <v>0</v>
      </c>
      <c r="J132" s="176">
        <v>46121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-72</v>
      </c>
    </row>
    <row r="133" spans="1:16" ht="19.5" customHeight="1">
      <c r="A133" s="172" t="s">
        <v>3718</v>
      </c>
      <c r="B133" s="176">
        <v>46125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46125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-273.52</v>
      </c>
    </row>
    <row r="134" spans="1:16" ht="19.5" customHeight="1">
      <c r="A134" s="172" t="s">
        <v>3720</v>
      </c>
      <c r="B134" s="176">
        <v>46125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46125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-286.39</v>
      </c>
    </row>
    <row r="135" spans="1:16" ht="19.5" customHeight="1">
      <c r="A135" s="172" t="s">
        <v>3433</v>
      </c>
      <c r="B135" s="176">
        <v>46125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46125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-401.19</v>
      </c>
    </row>
    <row r="136" spans="1:16" ht="19.5" customHeight="1">
      <c r="A136" s="172" t="s">
        <v>3432</v>
      </c>
      <c r="B136" s="176">
        <v>46125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46125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-698.83</v>
      </c>
    </row>
    <row r="137" spans="1:16" ht="19.5" customHeight="1">
      <c r="A137" s="172" t="s">
        <v>3434</v>
      </c>
      <c r="B137" s="176">
        <v>46125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46125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-658.13</v>
      </c>
    </row>
    <row r="138" spans="1:16" ht="19.5" customHeight="1">
      <c r="A138" s="172" t="s">
        <v>3406</v>
      </c>
      <c r="B138" s="176">
        <v>46125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46125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-485.77</v>
      </c>
    </row>
    <row r="139" spans="1:16" ht="19.5" customHeight="1">
      <c r="A139" s="172" t="s">
        <v>3408</v>
      </c>
      <c r="B139" s="176">
        <v>46125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46125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-1466.84</v>
      </c>
    </row>
    <row r="140" spans="1:16" ht="19.5" customHeight="1">
      <c r="A140" s="172" t="s">
        <v>3251</v>
      </c>
      <c r="B140" s="176">
        <v>46125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46125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-1215.3499999999999</v>
      </c>
    </row>
    <row r="141" spans="1:16" ht="19.5" customHeight="1">
      <c r="A141" s="172" t="s">
        <v>3246</v>
      </c>
      <c r="B141" s="176">
        <v>46125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46125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-696.83</v>
      </c>
    </row>
    <row r="142" spans="1:16" ht="19.5" customHeight="1">
      <c r="A142" s="172" t="s">
        <v>3013</v>
      </c>
      <c r="B142" s="176">
        <v>46125</v>
      </c>
      <c r="C142" s="172" t="s">
        <v>109</v>
      </c>
      <c r="D142" s="172" t="s">
        <v>143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46125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-680.1</v>
      </c>
    </row>
    <row r="143" spans="1:16" ht="19.5" customHeight="1">
      <c r="A143" s="172" t="s">
        <v>142</v>
      </c>
      <c r="B143" s="176">
        <v>46125</v>
      </c>
      <c r="C143" s="172" t="s">
        <v>109</v>
      </c>
      <c r="D143" s="172" t="s">
        <v>143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46125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-1605.5</v>
      </c>
    </row>
    <row r="144" spans="1:16" ht="19.5" hidden="1" customHeight="1">
      <c r="A144" s="172" t="s">
        <v>4056</v>
      </c>
      <c r="B144" s="176">
        <v>46126</v>
      </c>
      <c r="C144" s="172" t="s">
        <v>2694</v>
      </c>
      <c r="D144" s="172" t="s">
        <v>95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46121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-6.1</v>
      </c>
    </row>
    <row r="145" spans="1:16" ht="19.5" hidden="1" customHeight="1">
      <c r="A145" s="172" t="s">
        <v>4056</v>
      </c>
      <c r="B145" s="176">
        <v>46126</v>
      </c>
      <c r="C145" s="172" t="s">
        <v>2694</v>
      </c>
      <c r="D145" s="172" t="s">
        <v>98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46121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4056</v>
      </c>
      <c r="B146" s="176">
        <v>46126</v>
      </c>
      <c r="C146" s="172" t="s">
        <v>92</v>
      </c>
      <c r="D146" s="172" t="s">
        <v>24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46121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-71</v>
      </c>
    </row>
    <row r="147" spans="1:16" ht="19.5" hidden="1" customHeight="1">
      <c r="A147" s="172" t="s">
        <v>4056</v>
      </c>
      <c r="B147" s="176">
        <v>46126</v>
      </c>
      <c r="C147" s="172" t="s">
        <v>92</v>
      </c>
      <c r="D147" s="172" t="s">
        <v>97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46121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-71</v>
      </c>
    </row>
    <row r="148" spans="1:16" ht="19.5" hidden="1" customHeight="1">
      <c r="A148" s="172" t="s">
        <v>4057</v>
      </c>
      <c r="B148" s="176">
        <v>46126</v>
      </c>
      <c r="C148" s="172" t="s">
        <v>92</v>
      </c>
      <c r="D148" s="172" t="s">
        <v>24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46112</v>
      </c>
      <c r="K148" s="172" t="s">
        <v>93</v>
      </c>
      <c r="L148" s="172" t="s">
        <v>94</v>
      </c>
      <c r="M148" s="179">
        <v>0</v>
      </c>
      <c r="N148" s="177"/>
      <c r="O148" s="177">
        <v>32</v>
      </c>
      <c r="P148" s="180">
        <v>-56.94</v>
      </c>
    </row>
    <row r="149" spans="1:16" ht="19.5" hidden="1" customHeight="1">
      <c r="A149" s="172" t="s">
        <v>4057</v>
      </c>
      <c r="B149" s="176">
        <v>46126</v>
      </c>
      <c r="C149" s="172" t="s">
        <v>2694</v>
      </c>
      <c r="D149" s="172" t="s">
        <v>95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-4.76</v>
      </c>
    </row>
    <row r="150" spans="1:16" ht="19.5" hidden="1" customHeight="1">
      <c r="A150" s="172" t="s">
        <v>4057</v>
      </c>
      <c r="B150" s="176">
        <v>46126</v>
      </c>
      <c r="C150" s="172" t="s">
        <v>92</v>
      </c>
      <c r="D150" s="172" t="s">
        <v>96</v>
      </c>
      <c r="E150" s="172" t="s">
        <v>60</v>
      </c>
      <c r="F150" s="172" t="s">
        <v>1426</v>
      </c>
      <c r="G150" s="172" t="s">
        <v>84</v>
      </c>
      <c r="H150" s="177">
        <v>1</v>
      </c>
      <c r="I150" s="178">
        <v>0</v>
      </c>
      <c r="J150" s="176">
        <v>46112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4057</v>
      </c>
      <c r="B151" s="176">
        <v>46126</v>
      </c>
      <c r="C151" s="172" t="s">
        <v>92</v>
      </c>
      <c r="D151" s="172" t="s">
        <v>97</v>
      </c>
      <c r="E151" s="172" t="s">
        <v>60</v>
      </c>
      <c r="F151" s="172" t="s">
        <v>1426</v>
      </c>
      <c r="G151" s="172" t="s">
        <v>84</v>
      </c>
      <c r="H151" s="177">
        <v>1</v>
      </c>
      <c r="I151" s="178">
        <v>0</v>
      </c>
      <c r="J151" s="176">
        <v>46112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4057</v>
      </c>
      <c r="B152" s="176">
        <v>46126</v>
      </c>
      <c r="C152" s="172" t="s">
        <v>2694</v>
      </c>
      <c r="D152" s="172" t="s">
        <v>98</v>
      </c>
      <c r="E152" s="172" t="s">
        <v>60</v>
      </c>
      <c r="F152" s="172" t="s">
        <v>1426</v>
      </c>
      <c r="G152" s="172" t="s">
        <v>84</v>
      </c>
      <c r="H152" s="177">
        <v>1</v>
      </c>
      <c r="I152" s="178">
        <v>0</v>
      </c>
      <c r="J152" s="176">
        <v>46112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4058</v>
      </c>
      <c r="B153" s="176">
        <v>46126</v>
      </c>
      <c r="C153" s="172" t="s">
        <v>92</v>
      </c>
      <c r="D153" s="172" t="s">
        <v>24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46112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4058</v>
      </c>
      <c r="B154" s="176">
        <v>46126</v>
      </c>
      <c r="C154" s="172" t="s">
        <v>2694</v>
      </c>
      <c r="D154" s="172" t="s">
        <v>95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46112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-4.76</v>
      </c>
    </row>
    <row r="155" spans="1:16" ht="19.5" hidden="1" customHeight="1">
      <c r="A155" s="172" t="s">
        <v>4058</v>
      </c>
      <c r="B155" s="176">
        <v>46126</v>
      </c>
      <c r="C155" s="172" t="s">
        <v>92</v>
      </c>
      <c r="D155" s="172" t="s">
        <v>96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46112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4058</v>
      </c>
      <c r="B156" s="176">
        <v>46126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46112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4058</v>
      </c>
      <c r="B157" s="176">
        <v>46126</v>
      </c>
      <c r="C157" s="172" t="s">
        <v>2694</v>
      </c>
      <c r="D157" s="172" t="s">
        <v>98</v>
      </c>
      <c r="E157" s="172" t="s">
        <v>52</v>
      </c>
      <c r="F157" s="172" t="s">
        <v>90</v>
      </c>
      <c r="G157" s="172" t="s">
        <v>84</v>
      </c>
      <c r="H157" s="177">
        <v>1</v>
      </c>
      <c r="I157" s="178">
        <v>0</v>
      </c>
      <c r="J157" s="176">
        <v>46112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4059</v>
      </c>
      <c r="B158" s="176">
        <v>46126</v>
      </c>
      <c r="C158" s="172" t="s">
        <v>92</v>
      </c>
      <c r="D158" s="172" t="s">
        <v>24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46121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-67</v>
      </c>
    </row>
    <row r="159" spans="1:16" ht="19.5" hidden="1" customHeight="1">
      <c r="A159" s="172" t="s">
        <v>4059</v>
      </c>
      <c r="B159" s="176">
        <v>46126</v>
      </c>
      <c r="C159" s="172" t="s">
        <v>92</v>
      </c>
      <c r="D159" s="172" t="s">
        <v>97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-67</v>
      </c>
    </row>
    <row r="160" spans="1:16" ht="19.5" hidden="1" customHeight="1">
      <c r="A160" s="172" t="s">
        <v>4059</v>
      </c>
      <c r="B160" s="176">
        <v>46126</v>
      </c>
      <c r="C160" s="172" t="s">
        <v>2694</v>
      </c>
      <c r="D160" s="172" t="s">
        <v>95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0</v>
      </c>
      <c r="J160" s="176">
        <v>46121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-6.1</v>
      </c>
    </row>
    <row r="161" spans="1:16" ht="19.5" hidden="1" customHeight="1">
      <c r="A161" s="172" t="s">
        <v>4059</v>
      </c>
      <c r="B161" s="176">
        <v>46126</v>
      </c>
      <c r="C161" s="172" t="s">
        <v>2694</v>
      </c>
      <c r="D161" s="172" t="s">
        <v>98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0</v>
      </c>
      <c r="J161" s="176">
        <v>46121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3808</v>
      </c>
      <c r="B162" s="176">
        <v>46126</v>
      </c>
      <c r="C162" s="172" t="s">
        <v>166</v>
      </c>
      <c r="D162" s="172" t="s">
        <v>167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-2750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-1125.71</v>
      </c>
    </row>
    <row r="163" spans="1:16" ht="19.5" hidden="1" customHeight="1">
      <c r="A163" s="172" t="s">
        <v>3808</v>
      </c>
      <c r="B163" s="176">
        <v>46126</v>
      </c>
      <c r="C163" s="172" t="s">
        <v>166</v>
      </c>
      <c r="D163" s="172" t="s">
        <v>102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-2750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-11.26</v>
      </c>
    </row>
    <row r="164" spans="1:16" ht="19.5" hidden="1" customHeight="1">
      <c r="A164" s="172" t="s">
        <v>3808</v>
      </c>
      <c r="B164" s="176">
        <v>46126</v>
      </c>
      <c r="C164" s="172" t="s">
        <v>166</v>
      </c>
      <c r="D164" s="172" t="s">
        <v>103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-2750</v>
      </c>
      <c r="J164" s="176">
        <v>46112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-1613.03</v>
      </c>
    </row>
    <row r="165" spans="1:16" ht="19.5" hidden="1" customHeight="1">
      <c r="A165" s="172" t="s">
        <v>3808</v>
      </c>
      <c r="B165" s="176">
        <v>46126</v>
      </c>
      <c r="C165" s="172" t="s">
        <v>104</v>
      </c>
      <c r="D165" s="172" t="s">
        <v>168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-2750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1182.5</v>
      </c>
    </row>
    <row r="166" spans="1:16" ht="19.5" hidden="1" customHeight="1">
      <c r="A166" s="172" t="s">
        <v>4060</v>
      </c>
      <c r="B166" s="176">
        <v>46126</v>
      </c>
      <c r="C166" s="172" t="s">
        <v>92</v>
      </c>
      <c r="D166" s="172" t="s">
        <v>24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2750</v>
      </c>
      <c r="J166" s="176">
        <v>46123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-70</v>
      </c>
    </row>
    <row r="167" spans="1:16" ht="19.5" hidden="1" customHeight="1">
      <c r="A167" s="172" t="s">
        <v>4060</v>
      </c>
      <c r="B167" s="176">
        <v>46126</v>
      </c>
      <c r="C167" s="172" t="s">
        <v>100</v>
      </c>
      <c r="D167" s="172" t="s">
        <v>101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2750</v>
      </c>
      <c r="J167" s="176">
        <v>46123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957.18</v>
      </c>
    </row>
    <row r="168" spans="1:16" ht="19.5" hidden="1" customHeight="1">
      <c r="A168" s="172" t="s">
        <v>4060</v>
      </c>
      <c r="B168" s="176">
        <v>46126</v>
      </c>
      <c r="C168" s="172" t="s">
        <v>100</v>
      </c>
      <c r="D168" s="172" t="s">
        <v>102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2750</v>
      </c>
      <c r="J168" s="176">
        <v>46123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9.57</v>
      </c>
    </row>
    <row r="169" spans="1:16" ht="19.5" hidden="1" customHeight="1">
      <c r="A169" s="172" t="s">
        <v>4060</v>
      </c>
      <c r="B169" s="176">
        <v>46126</v>
      </c>
      <c r="C169" s="172" t="s">
        <v>100</v>
      </c>
      <c r="D169" s="172" t="s">
        <v>103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2750</v>
      </c>
      <c r="J169" s="176">
        <v>46123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1783.25</v>
      </c>
    </row>
    <row r="170" spans="1:16" ht="19.5" hidden="1" customHeight="1">
      <c r="A170" s="172" t="s">
        <v>4060</v>
      </c>
      <c r="B170" s="176">
        <v>46126</v>
      </c>
      <c r="C170" s="172" t="s">
        <v>104</v>
      </c>
      <c r="D170" s="172" t="s">
        <v>105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2750</v>
      </c>
      <c r="J170" s="176">
        <v>46123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-1320</v>
      </c>
    </row>
    <row r="171" spans="1:16" ht="19.5" hidden="1" customHeight="1">
      <c r="A171" s="172" t="s">
        <v>4060</v>
      </c>
      <c r="B171" s="176">
        <v>46126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2750</v>
      </c>
      <c r="J171" s="176">
        <v>46123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-5.32</v>
      </c>
    </row>
    <row r="172" spans="1:16" ht="19.5" hidden="1" customHeight="1">
      <c r="A172" s="172" t="s">
        <v>4061</v>
      </c>
      <c r="B172" s="176">
        <v>46126</v>
      </c>
      <c r="C172" s="172" t="s">
        <v>92</v>
      </c>
      <c r="D172" s="172" t="s">
        <v>24</v>
      </c>
      <c r="E172" s="172" t="s">
        <v>56</v>
      </c>
      <c r="F172" s="172" t="s">
        <v>1213</v>
      </c>
      <c r="G172" s="172" t="s">
        <v>84</v>
      </c>
      <c r="H172" s="177">
        <v>1</v>
      </c>
      <c r="I172" s="178">
        <v>0</v>
      </c>
      <c r="J172" s="176">
        <v>46106</v>
      </c>
      <c r="K172" s="172" t="s">
        <v>93</v>
      </c>
      <c r="L172" s="172" t="s">
        <v>94</v>
      </c>
      <c r="M172" s="179">
        <v>0</v>
      </c>
      <c r="N172" s="177"/>
      <c r="O172" s="177">
        <v>34</v>
      </c>
      <c r="P172" s="180">
        <v>-56.94</v>
      </c>
    </row>
    <row r="173" spans="1:16" ht="19.5" hidden="1" customHeight="1">
      <c r="A173" s="172" t="s">
        <v>3808</v>
      </c>
      <c r="B173" s="176">
        <v>46126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21.39</v>
      </c>
    </row>
    <row r="174" spans="1:16" ht="19.5" hidden="1" customHeight="1">
      <c r="A174" s="172" t="s">
        <v>4061</v>
      </c>
      <c r="B174" s="176">
        <v>46126</v>
      </c>
      <c r="C174" s="172" t="s">
        <v>92</v>
      </c>
      <c r="D174" s="172" t="s">
        <v>96</v>
      </c>
      <c r="E174" s="172" t="s">
        <v>56</v>
      </c>
      <c r="F174" s="172" t="s">
        <v>1213</v>
      </c>
      <c r="G174" s="172" t="s">
        <v>84</v>
      </c>
      <c r="H174" s="177">
        <v>1</v>
      </c>
      <c r="I174" s="178">
        <v>0</v>
      </c>
      <c r="J174" s="176">
        <v>46106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hidden="1" customHeight="1">
      <c r="A175" s="172" t="s">
        <v>4061</v>
      </c>
      <c r="B175" s="176">
        <v>46126</v>
      </c>
      <c r="C175" s="172" t="s">
        <v>92</v>
      </c>
      <c r="D175" s="172" t="s">
        <v>97</v>
      </c>
      <c r="E175" s="172" t="s">
        <v>56</v>
      </c>
      <c r="F175" s="172" t="s">
        <v>1213</v>
      </c>
      <c r="G175" s="172" t="s">
        <v>84</v>
      </c>
      <c r="H175" s="177">
        <v>1</v>
      </c>
      <c r="I175" s="178">
        <v>0</v>
      </c>
      <c r="J175" s="176">
        <v>46106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-56.94</v>
      </c>
    </row>
    <row r="176" spans="1:16" ht="19.5" hidden="1" customHeight="1">
      <c r="A176" s="172" t="s">
        <v>4060</v>
      </c>
      <c r="B176" s="176">
        <v>46126</v>
      </c>
      <c r="C176" s="172" t="s">
        <v>2694</v>
      </c>
      <c r="D176" s="172" t="s">
        <v>82</v>
      </c>
      <c r="E176" s="172" t="s">
        <v>43</v>
      </c>
      <c r="F176" s="172" t="s">
        <v>125</v>
      </c>
      <c r="G176" s="172" t="s">
        <v>84</v>
      </c>
      <c r="H176" s="177">
        <v>1</v>
      </c>
      <c r="I176" s="178">
        <v>0</v>
      </c>
      <c r="J176" s="176">
        <v>46123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-18.190000000000001</v>
      </c>
    </row>
    <row r="177" spans="1:16" ht="19.5" hidden="1" customHeight="1">
      <c r="A177" s="172" t="s">
        <v>4062</v>
      </c>
      <c r="B177" s="176">
        <v>46126</v>
      </c>
      <c r="C177" s="172" t="s">
        <v>1748</v>
      </c>
      <c r="D177" s="172" t="s">
        <v>2749</v>
      </c>
      <c r="E177" s="172" t="s">
        <v>43</v>
      </c>
      <c r="F177" s="172" t="s">
        <v>125</v>
      </c>
      <c r="G177" s="172" t="s">
        <v>84</v>
      </c>
      <c r="H177" s="177">
        <v>1</v>
      </c>
      <c r="I177" s="178">
        <v>0</v>
      </c>
      <c r="J177" s="176">
        <v>46122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</v>
      </c>
    </row>
    <row r="178" spans="1:16" ht="19.5" hidden="1" customHeight="1">
      <c r="A178" s="172" t="s">
        <v>4062</v>
      </c>
      <c r="B178" s="176">
        <v>46126</v>
      </c>
      <c r="C178" s="172" t="s">
        <v>2694</v>
      </c>
      <c r="D178" s="172" t="s">
        <v>2750</v>
      </c>
      <c r="E178" s="172" t="s">
        <v>43</v>
      </c>
      <c r="F178" s="172" t="s">
        <v>125</v>
      </c>
      <c r="G178" s="172" t="s">
        <v>84</v>
      </c>
      <c r="H178" s="177">
        <v>1</v>
      </c>
      <c r="I178" s="178">
        <v>0</v>
      </c>
      <c r="J178" s="176">
        <v>46122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</v>
      </c>
    </row>
    <row r="179" spans="1:16" ht="19.5" hidden="1" customHeight="1">
      <c r="A179" s="172" t="s">
        <v>4063</v>
      </c>
      <c r="B179" s="176">
        <v>46126</v>
      </c>
      <c r="C179" s="172" t="s">
        <v>92</v>
      </c>
      <c r="D179" s="172" t="s">
        <v>24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46106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-56.94</v>
      </c>
    </row>
    <row r="180" spans="1:16" ht="19.5" hidden="1" customHeight="1">
      <c r="A180" s="172" t="s">
        <v>4063</v>
      </c>
      <c r="B180" s="176">
        <v>46126</v>
      </c>
      <c r="C180" s="172" t="s">
        <v>92</v>
      </c>
      <c r="D180" s="172" t="s">
        <v>96</v>
      </c>
      <c r="E180" s="172" t="s">
        <v>55</v>
      </c>
      <c r="F180" s="172" t="s">
        <v>1272</v>
      </c>
      <c r="G180" s="172" t="s">
        <v>84</v>
      </c>
      <c r="H180" s="177">
        <v>1</v>
      </c>
      <c r="I180" s="178">
        <v>0</v>
      </c>
      <c r="J180" s="176">
        <v>46106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4063</v>
      </c>
      <c r="B181" s="176">
        <v>46126</v>
      </c>
      <c r="C181" s="172" t="s">
        <v>92</v>
      </c>
      <c r="D181" s="172" t="s">
        <v>97</v>
      </c>
      <c r="E181" s="172" t="s">
        <v>55</v>
      </c>
      <c r="F181" s="172" t="s">
        <v>1272</v>
      </c>
      <c r="G181" s="172" t="s">
        <v>84</v>
      </c>
      <c r="H181" s="177">
        <v>1</v>
      </c>
      <c r="I181" s="178">
        <v>0</v>
      </c>
      <c r="J181" s="176">
        <v>46106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-56.94</v>
      </c>
    </row>
    <row r="182" spans="1:16" ht="19.5" hidden="1" customHeight="1">
      <c r="A182" s="172" t="s">
        <v>4064</v>
      </c>
      <c r="B182" s="176">
        <v>46126</v>
      </c>
      <c r="C182" s="172" t="s">
        <v>92</v>
      </c>
      <c r="D182" s="172" t="s">
        <v>24</v>
      </c>
      <c r="E182" s="172" t="s">
        <v>58</v>
      </c>
      <c r="F182" s="172" t="s">
        <v>1300</v>
      </c>
      <c r="G182" s="172" t="s">
        <v>84</v>
      </c>
      <c r="H182" s="177">
        <v>1</v>
      </c>
      <c r="I182" s="178">
        <v>2800</v>
      </c>
      <c r="J182" s="176">
        <v>46123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-73</v>
      </c>
    </row>
    <row r="183" spans="1:16" ht="19.5" hidden="1" customHeight="1">
      <c r="A183" s="172" t="s">
        <v>4064</v>
      </c>
      <c r="B183" s="176">
        <v>46126</v>
      </c>
      <c r="C183" s="172" t="s">
        <v>100</v>
      </c>
      <c r="D183" s="172" t="s">
        <v>101</v>
      </c>
      <c r="E183" s="172" t="s">
        <v>58</v>
      </c>
      <c r="F183" s="172" t="s">
        <v>1300</v>
      </c>
      <c r="G183" s="172" t="s">
        <v>84</v>
      </c>
      <c r="H183" s="177">
        <v>1</v>
      </c>
      <c r="I183" s="178">
        <v>2800</v>
      </c>
      <c r="J183" s="176">
        <v>46123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1066.67</v>
      </c>
    </row>
    <row r="184" spans="1:16" ht="19.5" hidden="1" customHeight="1">
      <c r="A184" s="172" t="s">
        <v>4064</v>
      </c>
      <c r="B184" s="176">
        <v>46126</v>
      </c>
      <c r="C184" s="172" t="s">
        <v>100</v>
      </c>
      <c r="D184" s="172" t="s">
        <v>102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2800</v>
      </c>
      <c r="J184" s="176">
        <v>46123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0</v>
      </c>
    </row>
    <row r="185" spans="1:16" ht="19.5" hidden="1" customHeight="1">
      <c r="A185" s="172" t="s">
        <v>4064</v>
      </c>
      <c r="B185" s="176">
        <v>46126</v>
      </c>
      <c r="C185" s="172" t="s">
        <v>100</v>
      </c>
      <c r="D185" s="172" t="s">
        <v>103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2800</v>
      </c>
      <c r="J185" s="176">
        <v>46123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1733.33</v>
      </c>
    </row>
    <row r="186" spans="1:16" ht="19.5" hidden="1" customHeight="1">
      <c r="A186" s="172" t="s">
        <v>4064</v>
      </c>
      <c r="B186" s="176">
        <v>46126</v>
      </c>
      <c r="C186" s="172" t="s">
        <v>104</v>
      </c>
      <c r="D186" s="172" t="s">
        <v>105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2800</v>
      </c>
      <c r="J186" s="176">
        <v>46123</v>
      </c>
      <c r="K186" s="172" t="s">
        <v>93</v>
      </c>
      <c r="L186" s="172" t="s">
        <v>94</v>
      </c>
      <c r="M186" s="179">
        <v>0.48</v>
      </c>
      <c r="N186" s="177"/>
      <c r="O186" s="177"/>
      <c r="P186" s="180">
        <v>-1344</v>
      </c>
    </row>
    <row r="187" spans="1:16" ht="19.5" hidden="1" customHeight="1">
      <c r="A187" s="172" t="s">
        <v>4064</v>
      </c>
      <c r="B187" s="176">
        <v>46126</v>
      </c>
      <c r="C187" s="172" t="s">
        <v>92</v>
      </c>
      <c r="D187" s="172" t="s">
        <v>3785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2800</v>
      </c>
      <c r="J187" s="176">
        <v>46123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-25</v>
      </c>
    </row>
    <row r="188" spans="1:16" ht="19.5" hidden="1" customHeight="1">
      <c r="A188" s="172" t="s">
        <v>3849</v>
      </c>
      <c r="B188" s="176">
        <v>46126</v>
      </c>
      <c r="C188" s="172" t="s">
        <v>92</v>
      </c>
      <c r="D188" s="172" t="s">
        <v>24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0</v>
      </c>
      <c r="J188" s="176">
        <v>46119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-80</v>
      </c>
    </row>
    <row r="189" spans="1:16" ht="19.5" hidden="1" customHeight="1">
      <c r="A189" s="172" t="s">
        <v>3849</v>
      </c>
      <c r="B189" s="176">
        <v>46126</v>
      </c>
      <c r="C189" s="172" t="s">
        <v>92</v>
      </c>
      <c r="D189" s="172" t="s">
        <v>97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0</v>
      </c>
      <c r="J189" s="176">
        <v>46119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-80</v>
      </c>
    </row>
    <row r="190" spans="1:16" ht="19.5" hidden="1" customHeight="1">
      <c r="A190" s="172" t="s">
        <v>3849</v>
      </c>
      <c r="B190" s="176">
        <v>46126</v>
      </c>
      <c r="C190" s="172" t="s">
        <v>2694</v>
      </c>
      <c r="D190" s="172" t="s">
        <v>95</v>
      </c>
      <c r="E190" s="172" t="s">
        <v>58</v>
      </c>
      <c r="F190" s="172" t="s">
        <v>1300</v>
      </c>
      <c r="G190" s="172" t="s">
        <v>84</v>
      </c>
      <c r="H190" s="177">
        <v>1</v>
      </c>
      <c r="I190" s="178">
        <v>0</v>
      </c>
      <c r="J190" s="176">
        <v>46119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-8.86</v>
      </c>
    </row>
    <row r="191" spans="1:16" ht="19.5" hidden="1" customHeight="1">
      <c r="A191" s="172" t="s">
        <v>3849</v>
      </c>
      <c r="B191" s="176">
        <v>46126</v>
      </c>
      <c r="C191" s="172" t="s">
        <v>2694</v>
      </c>
      <c r="D191" s="172" t="s">
        <v>98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4065</v>
      </c>
      <c r="B192" s="176">
        <v>46126</v>
      </c>
      <c r="C192" s="172" t="s">
        <v>92</v>
      </c>
      <c r="D192" s="172" t="s">
        <v>24</v>
      </c>
      <c r="E192" s="172" t="s">
        <v>57</v>
      </c>
      <c r="F192" s="172" t="s">
        <v>1263</v>
      </c>
      <c r="G192" s="172" t="s">
        <v>84</v>
      </c>
      <c r="H192" s="177">
        <v>1</v>
      </c>
      <c r="I192" s="178">
        <v>0</v>
      </c>
      <c r="J192" s="176">
        <v>46118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-71</v>
      </c>
    </row>
    <row r="193" spans="1:16" ht="19.5" hidden="1" customHeight="1">
      <c r="A193" s="172" t="s">
        <v>4065</v>
      </c>
      <c r="B193" s="176">
        <v>46126</v>
      </c>
      <c r="C193" s="172" t="s">
        <v>92</v>
      </c>
      <c r="D193" s="172" t="s">
        <v>97</v>
      </c>
      <c r="E193" s="172" t="s">
        <v>57</v>
      </c>
      <c r="F193" s="172" t="s">
        <v>1263</v>
      </c>
      <c r="G193" s="172" t="s">
        <v>84</v>
      </c>
      <c r="H193" s="177">
        <v>1</v>
      </c>
      <c r="I193" s="178">
        <v>0</v>
      </c>
      <c r="J193" s="176">
        <v>46118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-71</v>
      </c>
    </row>
    <row r="194" spans="1:16" ht="19.5" hidden="1" customHeight="1">
      <c r="A194" s="172" t="s">
        <v>4065</v>
      </c>
      <c r="B194" s="176">
        <v>46126</v>
      </c>
      <c r="C194" s="172" t="s">
        <v>2694</v>
      </c>
      <c r="D194" s="172" t="s">
        <v>95</v>
      </c>
      <c r="E194" s="172" t="s">
        <v>57</v>
      </c>
      <c r="F194" s="172" t="s">
        <v>1263</v>
      </c>
      <c r="G194" s="172" t="s">
        <v>84</v>
      </c>
      <c r="H194" s="177">
        <v>1</v>
      </c>
      <c r="I194" s="178">
        <v>0</v>
      </c>
      <c r="J194" s="176">
        <v>46118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-7.87</v>
      </c>
    </row>
    <row r="195" spans="1:16" ht="19.5" hidden="1" customHeight="1">
      <c r="A195" s="172" t="s">
        <v>4065</v>
      </c>
      <c r="B195" s="176">
        <v>46126</v>
      </c>
      <c r="C195" s="172" t="s">
        <v>2694</v>
      </c>
      <c r="D195" s="172" t="s">
        <v>98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46118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-15</v>
      </c>
    </row>
    <row r="196" spans="1:16" ht="19.5" hidden="1" customHeight="1">
      <c r="A196" s="172" t="s">
        <v>4066</v>
      </c>
      <c r="B196" s="176">
        <v>46126</v>
      </c>
      <c r="C196" s="172" t="s">
        <v>2694</v>
      </c>
      <c r="D196" s="172" t="s">
        <v>95</v>
      </c>
      <c r="E196" s="172" t="s">
        <v>57</v>
      </c>
      <c r="F196" s="172" t="s">
        <v>1263</v>
      </c>
      <c r="G196" s="172" t="s">
        <v>84</v>
      </c>
      <c r="H196" s="177">
        <v>1</v>
      </c>
      <c r="I196" s="178">
        <v>0</v>
      </c>
      <c r="J196" s="176">
        <v>46118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-7.87</v>
      </c>
    </row>
    <row r="197" spans="1:16" ht="19.5" hidden="1" customHeight="1">
      <c r="A197" s="172" t="s">
        <v>4066</v>
      </c>
      <c r="B197" s="176">
        <v>46126</v>
      </c>
      <c r="C197" s="172" t="s">
        <v>2694</v>
      </c>
      <c r="D197" s="172" t="s">
        <v>98</v>
      </c>
      <c r="E197" s="172" t="s">
        <v>57</v>
      </c>
      <c r="F197" s="172" t="s">
        <v>1263</v>
      </c>
      <c r="G197" s="172" t="s">
        <v>84</v>
      </c>
      <c r="H197" s="177">
        <v>1</v>
      </c>
      <c r="I197" s="178">
        <v>0</v>
      </c>
      <c r="J197" s="176">
        <v>46118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4066</v>
      </c>
      <c r="B198" s="176">
        <v>46126</v>
      </c>
      <c r="C198" s="172" t="s">
        <v>92</v>
      </c>
      <c r="D198" s="172" t="s">
        <v>24</v>
      </c>
      <c r="E198" s="172" t="s">
        <v>57</v>
      </c>
      <c r="F198" s="172" t="s">
        <v>1263</v>
      </c>
      <c r="G198" s="172" t="s">
        <v>84</v>
      </c>
      <c r="H198" s="177">
        <v>1</v>
      </c>
      <c r="I198" s="178">
        <v>0</v>
      </c>
      <c r="J198" s="176">
        <v>46118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4066</v>
      </c>
      <c r="B199" s="176">
        <v>46126</v>
      </c>
      <c r="C199" s="172" t="s">
        <v>92</v>
      </c>
      <c r="D199" s="172" t="s">
        <v>97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46118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4067</v>
      </c>
      <c r="B200" s="176">
        <v>46126</v>
      </c>
      <c r="C200" s="172" t="s">
        <v>92</v>
      </c>
      <c r="D200" s="172" t="s">
        <v>24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2750</v>
      </c>
      <c r="J200" s="176">
        <v>46122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-294</v>
      </c>
    </row>
    <row r="201" spans="1:16" ht="19.5" hidden="1" customHeight="1">
      <c r="A201" s="172" t="s">
        <v>4067</v>
      </c>
      <c r="B201" s="176">
        <v>46126</v>
      </c>
      <c r="C201" s="172" t="s">
        <v>100</v>
      </c>
      <c r="D201" s="172" t="s">
        <v>101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2750</v>
      </c>
      <c r="J201" s="176">
        <v>46122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958.1</v>
      </c>
    </row>
    <row r="202" spans="1:16" ht="19.5" hidden="1" customHeight="1">
      <c r="A202" s="172" t="s">
        <v>4067</v>
      </c>
      <c r="B202" s="176">
        <v>46126</v>
      </c>
      <c r="C202" s="172" t="s">
        <v>100</v>
      </c>
      <c r="D202" s="172" t="s">
        <v>102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2750</v>
      </c>
      <c r="J202" s="176">
        <v>46122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9.58</v>
      </c>
    </row>
    <row r="203" spans="1:16" ht="19.5" hidden="1" customHeight="1">
      <c r="A203" s="172" t="s">
        <v>4067</v>
      </c>
      <c r="B203" s="176">
        <v>46126</v>
      </c>
      <c r="C203" s="172" t="s">
        <v>100</v>
      </c>
      <c r="D203" s="172" t="s">
        <v>103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2750</v>
      </c>
      <c r="J203" s="176">
        <v>46122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1782.32</v>
      </c>
    </row>
    <row r="204" spans="1:16" ht="19.5" hidden="1" customHeight="1">
      <c r="A204" s="172" t="s">
        <v>4067</v>
      </c>
      <c r="B204" s="176">
        <v>46126</v>
      </c>
      <c r="C204" s="172" t="s">
        <v>104</v>
      </c>
      <c r="D204" s="172" t="s">
        <v>105</v>
      </c>
      <c r="E204" s="172" t="s">
        <v>39</v>
      </c>
      <c r="F204" s="172" t="s">
        <v>117</v>
      </c>
      <c r="G204" s="172" t="s">
        <v>84</v>
      </c>
      <c r="H204" s="177">
        <v>1</v>
      </c>
      <c r="I204" s="178">
        <v>2750</v>
      </c>
      <c r="J204" s="176">
        <v>46122</v>
      </c>
      <c r="K204" s="172" t="s">
        <v>93</v>
      </c>
      <c r="L204" s="172" t="s">
        <v>94</v>
      </c>
      <c r="M204" s="179">
        <v>0.48</v>
      </c>
      <c r="N204" s="177"/>
      <c r="O204" s="177"/>
      <c r="P204" s="180">
        <v>-1320</v>
      </c>
    </row>
    <row r="205" spans="1:16" ht="19.5" hidden="1" customHeight="1">
      <c r="A205" s="172" t="s">
        <v>4067</v>
      </c>
      <c r="B205" s="176">
        <v>46126</v>
      </c>
      <c r="C205" s="172" t="s">
        <v>2694</v>
      </c>
      <c r="D205" s="172" t="s">
        <v>95</v>
      </c>
      <c r="E205" s="172" t="s">
        <v>39</v>
      </c>
      <c r="F205" s="172" t="s">
        <v>117</v>
      </c>
      <c r="G205" s="172" t="s">
        <v>84</v>
      </c>
      <c r="H205" s="177">
        <v>1</v>
      </c>
      <c r="I205" s="178">
        <v>2750</v>
      </c>
      <c r="J205" s="176">
        <v>46122</v>
      </c>
      <c r="K205" s="172" t="s">
        <v>93</v>
      </c>
      <c r="L205" s="172" t="s">
        <v>94</v>
      </c>
      <c r="M205" s="179">
        <v>0.48</v>
      </c>
      <c r="N205" s="177"/>
      <c r="O205" s="177"/>
      <c r="P205" s="180">
        <v>-15.6</v>
      </c>
    </row>
    <row r="206" spans="1:16" ht="19.5" hidden="1" customHeight="1">
      <c r="A206" s="172" t="s">
        <v>4068</v>
      </c>
      <c r="B206" s="176">
        <v>46126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2750</v>
      </c>
      <c r="J206" s="176">
        <v>46125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-81</v>
      </c>
    </row>
    <row r="207" spans="1:16" ht="19.5" hidden="1" customHeight="1">
      <c r="A207" s="172" t="s">
        <v>4068</v>
      </c>
      <c r="B207" s="176">
        <v>46126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2750</v>
      </c>
      <c r="J207" s="176">
        <v>46125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957.18</v>
      </c>
    </row>
    <row r="208" spans="1:16" ht="19.5" hidden="1" customHeight="1">
      <c r="A208" s="172" t="s">
        <v>4068</v>
      </c>
      <c r="B208" s="176">
        <v>46126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2750</v>
      </c>
      <c r="J208" s="176">
        <v>46125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9.57</v>
      </c>
    </row>
    <row r="209" spans="1:16" ht="19.5" hidden="1" customHeight="1">
      <c r="A209" s="172" t="s">
        <v>4068</v>
      </c>
      <c r="B209" s="176">
        <v>46126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2750</v>
      </c>
      <c r="J209" s="176">
        <v>46125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1783.25</v>
      </c>
    </row>
    <row r="210" spans="1:16" ht="19.5" hidden="1" customHeight="1">
      <c r="A210" s="172" t="s">
        <v>4068</v>
      </c>
      <c r="B210" s="176">
        <v>46126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2750</v>
      </c>
      <c r="J210" s="176">
        <v>46125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-1320</v>
      </c>
    </row>
    <row r="211" spans="1:16" ht="19.5" hidden="1" customHeight="1">
      <c r="A211" s="172" t="s">
        <v>4068</v>
      </c>
      <c r="B211" s="176">
        <v>46126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2750</v>
      </c>
      <c r="J211" s="176">
        <v>46125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-5.47</v>
      </c>
    </row>
    <row r="212" spans="1:16" ht="19.5" hidden="1" customHeight="1">
      <c r="A212" s="172" t="s">
        <v>4067</v>
      </c>
      <c r="B212" s="176">
        <v>46126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46122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-18.2</v>
      </c>
    </row>
    <row r="213" spans="1:16" ht="19.5" hidden="1" customHeight="1">
      <c r="A213" s="172" t="s">
        <v>4068</v>
      </c>
      <c r="B213" s="176">
        <v>46126</v>
      </c>
      <c r="C213" s="172" t="s">
        <v>2694</v>
      </c>
      <c r="D213" s="172" t="s">
        <v>82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0</v>
      </c>
      <c r="J213" s="176">
        <v>46125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4069</v>
      </c>
      <c r="B214" s="176">
        <v>46126</v>
      </c>
      <c r="C214" s="172" t="s">
        <v>2694</v>
      </c>
      <c r="D214" s="172" t="s">
        <v>95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46120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-6.35</v>
      </c>
    </row>
    <row r="215" spans="1:16" ht="19.5" hidden="1" customHeight="1">
      <c r="A215" s="172" t="s">
        <v>4069</v>
      </c>
      <c r="B215" s="176">
        <v>46126</v>
      </c>
      <c r="C215" s="172" t="s">
        <v>2694</v>
      </c>
      <c r="D215" s="172" t="s">
        <v>98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46120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hidden="1" customHeight="1">
      <c r="A216" s="172" t="s">
        <v>4069</v>
      </c>
      <c r="B216" s="176">
        <v>46126</v>
      </c>
      <c r="C216" s="172" t="s">
        <v>92</v>
      </c>
      <c r="D216" s="172" t="s">
        <v>24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46120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-81</v>
      </c>
    </row>
    <row r="217" spans="1:16" ht="19.5" hidden="1" customHeight="1">
      <c r="A217" s="172" t="s">
        <v>4069</v>
      </c>
      <c r="B217" s="176">
        <v>46126</v>
      </c>
      <c r="C217" s="172" t="s">
        <v>92</v>
      </c>
      <c r="D217" s="172" t="s">
        <v>97</v>
      </c>
      <c r="E217" s="172" t="s">
        <v>58</v>
      </c>
      <c r="F217" s="172" t="s">
        <v>1300</v>
      </c>
      <c r="G217" s="172" t="s">
        <v>84</v>
      </c>
      <c r="H217" s="177">
        <v>1</v>
      </c>
      <c r="I217" s="178">
        <v>0</v>
      </c>
      <c r="J217" s="176">
        <v>46120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-81</v>
      </c>
    </row>
    <row r="218" spans="1:16" ht="19.5" hidden="1" customHeight="1">
      <c r="A218" s="172" t="s">
        <v>4070</v>
      </c>
      <c r="B218" s="176">
        <v>46126</v>
      </c>
      <c r="C218" s="172" t="s">
        <v>2694</v>
      </c>
      <c r="D218" s="172" t="s">
        <v>95</v>
      </c>
      <c r="E218" s="172" t="s">
        <v>58</v>
      </c>
      <c r="F218" s="172" t="s">
        <v>1300</v>
      </c>
      <c r="G218" s="172" t="s">
        <v>84</v>
      </c>
      <c r="H218" s="177">
        <v>1</v>
      </c>
      <c r="I218" s="178">
        <v>0</v>
      </c>
      <c r="J218" s="176">
        <v>46121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-6.71</v>
      </c>
    </row>
    <row r="219" spans="1:16" ht="19.5" hidden="1" customHeight="1">
      <c r="A219" s="172" t="s">
        <v>4070</v>
      </c>
      <c r="B219" s="176">
        <v>46126</v>
      </c>
      <c r="C219" s="172" t="s">
        <v>2694</v>
      </c>
      <c r="D219" s="172" t="s">
        <v>98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46121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4070</v>
      </c>
      <c r="B220" s="176">
        <v>46126</v>
      </c>
      <c r="C220" s="172" t="s">
        <v>92</v>
      </c>
      <c r="D220" s="172" t="s">
        <v>24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0</v>
      </c>
      <c r="J220" s="176">
        <v>46121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-81</v>
      </c>
    </row>
    <row r="221" spans="1:16" ht="19.5" hidden="1" customHeight="1">
      <c r="A221" s="172" t="s">
        <v>4070</v>
      </c>
      <c r="B221" s="176">
        <v>46126</v>
      </c>
      <c r="C221" s="172" t="s">
        <v>92</v>
      </c>
      <c r="D221" s="172" t="s">
        <v>97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46121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-75</v>
      </c>
    </row>
    <row r="222" spans="1:16" ht="19.5" hidden="1" customHeight="1">
      <c r="A222" s="172" t="s">
        <v>4071</v>
      </c>
      <c r="B222" s="176">
        <v>46126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46126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-19.55</v>
      </c>
    </row>
    <row r="223" spans="1:16" ht="19.5" hidden="1" customHeight="1">
      <c r="A223" s="172" t="s">
        <v>4072</v>
      </c>
      <c r="B223" s="176">
        <v>46126</v>
      </c>
      <c r="C223" s="172" t="s">
        <v>92</v>
      </c>
      <c r="D223" s="172" t="s">
        <v>24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2650</v>
      </c>
      <c r="J223" s="176">
        <v>46123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-71</v>
      </c>
    </row>
    <row r="224" spans="1:16" ht="19.5" hidden="1" customHeight="1">
      <c r="A224" s="172" t="s">
        <v>4072</v>
      </c>
      <c r="B224" s="176">
        <v>46126</v>
      </c>
      <c r="C224" s="172" t="s">
        <v>100</v>
      </c>
      <c r="D224" s="172" t="s">
        <v>101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2650</v>
      </c>
      <c r="J224" s="176">
        <v>46123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923.81</v>
      </c>
    </row>
    <row r="225" spans="1:16" ht="19.5" hidden="1" customHeight="1">
      <c r="A225" s="172" t="s">
        <v>4072</v>
      </c>
      <c r="B225" s="176">
        <v>46126</v>
      </c>
      <c r="C225" s="172" t="s">
        <v>100</v>
      </c>
      <c r="D225" s="172" t="s">
        <v>102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2650</v>
      </c>
      <c r="J225" s="176">
        <v>46123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9.24</v>
      </c>
    </row>
    <row r="226" spans="1:16" ht="19.5" hidden="1" customHeight="1">
      <c r="A226" s="172" t="s">
        <v>4072</v>
      </c>
      <c r="B226" s="176">
        <v>46126</v>
      </c>
      <c r="C226" s="172" t="s">
        <v>100</v>
      </c>
      <c r="D226" s="172" t="s">
        <v>103</v>
      </c>
      <c r="E226" s="172" t="s">
        <v>60</v>
      </c>
      <c r="F226" s="172" t="s">
        <v>1426</v>
      </c>
      <c r="G226" s="172" t="s">
        <v>84</v>
      </c>
      <c r="H226" s="177">
        <v>1</v>
      </c>
      <c r="I226" s="178">
        <v>2650</v>
      </c>
      <c r="J226" s="176">
        <v>46123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1716.95</v>
      </c>
    </row>
    <row r="227" spans="1:16" ht="19.5" hidden="1" customHeight="1">
      <c r="A227" s="172" t="s">
        <v>4072</v>
      </c>
      <c r="B227" s="176">
        <v>46126</v>
      </c>
      <c r="C227" s="172" t="s">
        <v>104</v>
      </c>
      <c r="D227" s="172" t="s">
        <v>105</v>
      </c>
      <c r="E227" s="172" t="s">
        <v>60</v>
      </c>
      <c r="F227" s="172" t="s">
        <v>1426</v>
      </c>
      <c r="G227" s="172" t="s">
        <v>84</v>
      </c>
      <c r="H227" s="177">
        <v>1</v>
      </c>
      <c r="I227" s="178">
        <v>2650</v>
      </c>
      <c r="J227" s="176">
        <v>46123</v>
      </c>
      <c r="K227" s="172" t="s">
        <v>93</v>
      </c>
      <c r="L227" s="172" t="s">
        <v>94</v>
      </c>
      <c r="M227" s="179">
        <v>0.48</v>
      </c>
      <c r="N227" s="177"/>
      <c r="O227" s="177"/>
      <c r="P227" s="180">
        <v>-1272</v>
      </c>
    </row>
    <row r="228" spans="1:16" ht="19.5" hidden="1" customHeight="1">
      <c r="A228" s="172" t="s">
        <v>4072</v>
      </c>
      <c r="B228" s="176">
        <v>46126</v>
      </c>
      <c r="C228" s="172" t="s">
        <v>2694</v>
      </c>
      <c r="D228" s="172" t="s">
        <v>95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2650</v>
      </c>
      <c r="J228" s="176">
        <v>46123</v>
      </c>
      <c r="K228" s="172" t="s">
        <v>93</v>
      </c>
      <c r="L228" s="172" t="s">
        <v>94</v>
      </c>
      <c r="M228" s="179">
        <v>0.48</v>
      </c>
      <c r="N228" s="177"/>
      <c r="O228" s="177"/>
      <c r="P228" s="180">
        <v>-7.69</v>
      </c>
    </row>
    <row r="229" spans="1:16" ht="19.5" hidden="1" customHeight="1">
      <c r="A229" s="172" t="s">
        <v>4073</v>
      </c>
      <c r="B229" s="176">
        <v>46126</v>
      </c>
      <c r="C229" s="172" t="s">
        <v>92</v>
      </c>
      <c r="D229" s="172" t="s">
        <v>24</v>
      </c>
      <c r="E229" s="172" t="s">
        <v>60</v>
      </c>
      <c r="F229" s="172" t="s">
        <v>1426</v>
      </c>
      <c r="G229" s="172" t="s">
        <v>84</v>
      </c>
      <c r="H229" s="177">
        <v>1</v>
      </c>
      <c r="I229" s="178">
        <v>0</v>
      </c>
      <c r="J229" s="176">
        <v>46116</v>
      </c>
      <c r="K229" s="172" t="s">
        <v>93</v>
      </c>
      <c r="L229" s="172" t="s">
        <v>94</v>
      </c>
      <c r="M229" s="179">
        <v>0</v>
      </c>
      <c r="N229" s="177"/>
      <c r="O229" s="177">
        <v>36</v>
      </c>
      <c r="P229" s="180">
        <v>-56.94</v>
      </c>
    </row>
    <row r="230" spans="1:16" ht="19.5" hidden="1" customHeight="1">
      <c r="A230" s="172" t="s">
        <v>4073</v>
      </c>
      <c r="B230" s="176">
        <v>46126</v>
      </c>
      <c r="C230" s="172" t="s">
        <v>2694</v>
      </c>
      <c r="D230" s="172" t="s">
        <v>95</v>
      </c>
      <c r="E230" s="172" t="s">
        <v>60</v>
      </c>
      <c r="F230" s="172" t="s">
        <v>1426</v>
      </c>
      <c r="G230" s="172" t="s">
        <v>84</v>
      </c>
      <c r="H230" s="177">
        <v>1</v>
      </c>
      <c r="I230" s="178">
        <v>0</v>
      </c>
      <c r="J230" s="176">
        <v>46116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-7.99</v>
      </c>
    </row>
    <row r="231" spans="1:16" ht="19.5" hidden="1" customHeight="1">
      <c r="A231" s="172" t="s">
        <v>4073</v>
      </c>
      <c r="B231" s="176">
        <v>46126</v>
      </c>
      <c r="C231" s="172" t="s">
        <v>92</v>
      </c>
      <c r="D231" s="172" t="s">
        <v>96</v>
      </c>
      <c r="E231" s="172" t="s">
        <v>60</v>
      </c>
      <c r="F231" s="172" t="s">
        <v>1426</v>
      </c>
      <c r="G231" s="172" t="s">
        <v>84</v>
      </c>
      <c r="H231" s="177">
        <v>1</v>
      </c>
      <c r="I231" s="178">
        <v>0</v>
      </c>
      <c r="J231" s="176">
        <v>46116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4073</v>
      </c>
      <c r="B232" s="176">
        <v>46126</v>
      </c>
      <c r="C232" s="172" t="s">
        <v>92</v>
      </c>
      <c r="D232" s="172" t="s">
        <v>97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46116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-56.94</v>
      </c>
    </row>
    <row r="233" spans="1:16" ht="19.5" hidden="1" customHeight="1">
      <c r="A233" s="172" t="s">
        <v>4073</v>
      </c>
      <c r="B233" s="176">
        <v>46126</v>
      </c>
      <c r="C233" s="172" t="s">
        <v>2694</v>
      </c>
      <c r="D233" s="172" t="s">
        <v>98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46116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-15</v>
      </c>
    </row>
    <row r="234" spans="1:16" ht="19.5" hidden="1" customHeight="1">
      <c r="A234" s="172" t="s">
        <v>4074</v>
      </c>
      <c r="B234" s="176">
        <v>46126</v>
      </c>
      <c r="C234" s="172" t="s">
        <v>92</v>
      </c>
      <c r="D234" s="172" t="s">
        <v>24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2800</v>
      </c>
      <c r="J234" s="176">
        <v>46123</v>
      </c>
      <c r="K234" s="172" t="s">
        <v>93</v>
      </c>
      <c r="L234" s="172" t="s">
        <v>94</v>
      </c>
      <c r="M234" s="179">
        <v>0.48</v>
      </c>
      <c r="N234" s="177"/>
      <c r="O234" s="177"/>
      <c r="P234" s="180">
        <v>-70</v>
      </c>
    </row>
    <row r="235" spans="1:16" ht="19.5" hidden="1" customHeight="1">
      <c r="A235" s="172" t="s">
        <v>4074</v>
      </c>
      <c r="B235" s="176">
        <v>46126</v>
      </c>
      <c r="C235" s="172" t="s">
        <v>100</v>
      </c>
      <c r="D235" s="172" t="s">
        <v>101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2800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976.19</v>
      </c>
    </row>
    <row r="236" spans="1:16" ht="19.5" hidden="1" customHeight="1">
      <c r="A236" s="172" t="s">
        <v>4074</v>
      </c>
      <c r="B236" s="176">
        <v>46126</v>
      </c>
      <c r="C236" s="172" t="s">
        <v>100</v>
      </c>
      <c r="D236" s="172" t="s">
        <v>102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2800</v>
      </c>
      <c r="J236" s="176">
        <v>46123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9.76</v>
      </c>
    </row>
    <row r="237" spans="1:16" ht="19.5" hidden="1" customHeight="1">
      <c r="A237" s="172" t="s">
        <v>4074</v>
      </c>
      <c r="B237" s="176">
        <v>46126</v>
      </c>
      <c r="C237" s="172" t="s">
        <v>100</v>
      </c>
      <c r="D237" s="172" t="s">
        <v>103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2800</v>
      </c>
      <c r="J237" s="176">
        <v>46123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1814.05</v>
      </c>
    </row>
    <row r="238" spans="1:16" ht="19.5" hidden="1" customHeight="1">
      <c r="A238" s="172" t="s">
        <v>4074</v>
      </c>
      <c r="B238" s="176">
        <v>46126</v>
      </c>
      <c r="C238" s="172" t="s">
        <v>104</v>
      </c>
      <c r="D238" s="172" t="s">
        <v>105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2800</v>
      </c>
      <c r="J238" s="176">
        <v>46123</v>
      </c>
      <c r="K238" s="172" t="s">
        <v>93</v>
      </c>
      <c r="L238" s="172" t="s">
        <v>94</v>
      </c>
      <c r="M238" s="179">
        <v>0.48</v>
      </c>
      <c r="N238" s="177"/>
      <c r="O238" s="177"/>
      <c r="P238" s="180">
        <v>-1344</v>
      </c>
    </row>
    <row r="239" spans="1:16" ht="19.5" hidden="1" customHeight="1">
      <c r="A239" s="172" t="s">
        <v>4074</v>
      </c>
      <c r="B239" s="176">
        <v>46126</v>
      </c>
      <c r="C239" s="172" t="s">
        <v>92</v>
      </c>
      <c r="D239" s="172" t="s">
        <v>3785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2800</v>
      </c>
      <c r="J239" s="176">
        <v>46123</v>
      </c>
      <c r="K239" s="172" t="s">
        <v>93</v>
      </c>
      <c r="L239" s="172" t="s">
        <v>94</v>
      </c>
      <c r="M239" s="179">
        <v>0.48</v>
      </c>
      <c r="N239" s="177"/>
      <c r="O239" s="177"/>
      <c r="P239" s="180">
        <v>-25</v>
      </c>
    </row>
    <row r="240" spans="1:16" ht="19.5" hidden="1" customHeight="1">
      <c r="A240" s="172" t="s">
        <v>4075</v>
      </c>
      <c r="B240" s="176">
        <v>46126</v>
      </c>
      <c r="C240" s="172" t="s">
        <v>92</v>
      </c>
      <c r="D240" s="172" t="s">
        <v>24</v>
      </c>
      <c r="E240" s="172" t="s">
        <v>59</v>
      </c>
      <c r="F240" s="172" t="s">
        <v>1386</v>
      </c>
      <c r="G240" s="172" t="s">
        <v>84</v>
      </c>
      <c r="H240" s="177">
        <v>1</v>
      </c>
      <c r="I240" s="178">
        <v>2500</v>
      </c>
      <c r="J240" s="176">
        <v>46119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-74</v>
      </c>
    </row>
    <row r="241" spans="1:16" ht="19.5" hidden="1" customHeight="1">
      <c r="A241" s="172" t="s">
        <v>4075</v>
      </c>
      <c r="B241" s="176">
        <v>46126</v>
      </c>
      <c r="C241" s="172" t="s">
        <v>100</v>
      </c>
      <c r="D241" s="172" t="s">
        <v>101</v>
      </c>
      <c r="E241" s="172" t="s">
        <v>59</v>
      </c>
      <c r="F241" s="172" t="s">
        <v>1386</v>
      </c>
      <c r="G241" s="172" t="s">
        <v>84</v>
      </c>
      <c r="H241" s="177">
        <v>1</v>
      </c>
      <c r="I241" s="178">
        <v>2500</v>
      </c>
      <c r="J241" s="176">
        <v>46119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1216.94</v>
      </c>
    </row>
    <row r="242" spans="1:16" ht="19.5" hidden="1" customHeight="1">
      <c r="A242" s="172" t="s">
        <v>4075</v>
      </c>
      <c r="B242" s="176">
        <v>46126</v>
      </c>
      <c r="C242" s="172" t="s">
        <v>100</v>
      </c>
      <c r="D242" s="172" t="s">
        <v>102</v>
      </c>
      <c r="E242" s="172" t="s">
        <v>59</v>
      </c>
      <c r="F242" s="172" t="s">
        <v>1386</v>
      </c>
      <c r="G242" s="172" t="s">
        <v>84</v>
      </c>
      <c r="H242" s="177">
        <v>1</v>
      </c>
      <c r="I242" s="178">
        <v>2500</v>
      </c>
      <c r="J242" s="176">
        <v>46119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12.17</v>
      </c>
    </row>
    <row r="243" spans="1:16" ht="19.5" hidden="1" customHeight="1">
      <c r="A243" s="172" t="s">
        <v>4075</v>
      </c>
      <c r="B243" s="176">
        <v>46126</v>
      </c>
      <c r="C243" s="172" t="s">
        <v>100</v>
      </c>
      <c r="D243" s="172" t="s">
        <v>103</v>
      </c>
      <c r="E243" s="172" t="s">
        <v>59</v>
      </c>
      <c r="F243" s="172" t="s">
        <v>1386</v>
      </c>
      <c r="G243" s="172" t="s">
        <v>84</v>
      </c>
      <c r="H243" s="177">
        <v>1</v>
      </c>
      <c r="I243" s="178">
        <v>2500</v>
      </c>
      <c r="J243" s="176">
        <v>46119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1270.8900000000001</v>
      </c>
    </row>
    <row r="244" spans="1:16" ht="19.5" hidden="1" customHeight="1">
      <c r="A244" s="172" t="s">
        <v>4075</v>
      </c>
      <c r="B244" s="176">
        <v>46126</v>
      </c>
      <c r="C244" s="172" t="s">
        <v>104</v>
      </c>
      <c r="D244" s="172" t="s">
        <v>105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2500</v>
      </c>
      <c r="J244" s="176">
        <v>46119</v>
      </c>
      <c r="K244" s="172" t="s">
        <v>93</v>
      </c>
      <c r="L244" s="172" t="s">
        <v>94</v>
      </c>
      <c r="M244" s="179">
        <v>0.48</v>
      </c>
      <c r="N244" s="177"/>
      <c r="O244" s="177"/>
      <c r="P244" s="180">
        <v>-1200</v>
      </c>
    </row>
    <row r="245" spans="1:16" ht="19.5" hidden="1" customHeight="1">
      <c r="A245" s="172" t="s">
        <v>4075</v>
      </c>
      <c r="B245" s="176">
        <v>46126</v>
      </c>
      <c r="C245" s="172" t="s">
        <v>2694</v>
      </c>
      <c r="D245" s="172" t="s">
        <v>95</v>
      </c>
      <c r="E245" s="172" t="s">
        <v>59</v>
      </c>
      <c r="F245" s="172" t="s">
        <v>1386</v>
      </c>
      <c r="G245" s="172" t="s">
        <v>84</v>
      </c>
      <c r="H245" s="177">
        <v>1</v>
      </c>
      <c r="I245" s="178">
        <v>2500</v>
      </c>
      <c r="J245" s="176">
        <v>46119</v>
      </c>
      <c r="K245" s="172" t="s">
        <v>93</v>
      </c>
      <c r="L245" s="172" t="s">
        <v>94</v>
      </c>
      <c r="M245" s="179">
        <v>0.48</v>
      </c>
      <c r="N245" s="177"/>
      <c r="O245" s="177"/>
      <c r="P245" s="180">
        <v>-7.79</v>
      </c>
    </row>
    <row r="246" spans="1:16" ht="19.5" hidden="1" customHeight="1">
      <c r="A246" s="172" t="s">
        <v>4075</v>
      </c>
      <c r="B246" s="176">
        <v>46126</v>
      </c>
      <c r="C246" s="172" t="s">
        <v>2694</v>
      </c>
      <c r="D246" s="172" t="s">
        <v>82</v>
      </c>
      <c r="E246" s="172" t="s">
        <v>59</v>
      </c>
      <c r="F246" s="172" t="s">
        <v>1386</v>
      </c>
      <c r="G246" s="172" t="s">
        <v>84</v>
      </c>
      <c r="H246" s="177">
        <v>1</v>
      </c>
      <c r="I246" s="178">
        <v>0</v>
      </c>
      <c r="J246" s="176">
        <v>46119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-23.12</v>
      </c>
    </row>
    <row r="247" spans="1:16" ht="19.5" hidden="1" customHeight="1">
      <c r="A247" s="172" t="s">
        <v>4076</v>
      </c>
      <c r="B247" s="176">
        <v>46126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46126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-10.82</v>
      </c>
    </row>
    <row r="248" spans="1:16" ht="19.5" hidden="1" customHeight="1">
      <c r="A248" s="172" t="s">
        <v>4077</v>
      </c>
      <c r="B248" s="176">
        <v>46126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2750</v>
      </c>
      <c r="J248" s="176">
        <v>46122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-70</v>
      </c>
    </row>
    <row r="249" spans="1:16" ht="19.5" hidden="1" customHeight="1">
      <c r="A249" s="172" t="s">
        <v>4077</v>
      </c>
      <c r="B249" s="176">
        <v>46126</v>
      </c>
      <c r="C249" s="172" t="s">
        <v>100</v>
      </c>
      <c r="D249" s="172" t="s">
        <v>101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2750</v>
      </c>
      <c r="J249" s="176">
        <v>46122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1049.52</v>
      </c>
    </row>
    <row r="250" spans="1:16" ht="19.5" hidden="1" customHeight="1">
      <c r="A250" s="172" t="s">
        <v>4077</v>
      </c>
      <c r="B250" s="176">
        <v>46126</v>
      </c>
      <c r="C250" s="172" t="s">
        <v>100</v>
      </c>
      <c r="D250" s="172" t="s">
        <v>102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2750</v>
      </c>
      <c r="J250" s="176">
        <v>46122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4077</v>
      </c>
      <c r="B251" s="176">
        <v>46126</v>
      </c>
      <c r="C251" s="172" t="s">
        <v>100</v>
      </c>
      <c r="D251" s="172" t="s">
        <v>103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2750</v>
      </c>
      <c r="J251" s="176">
        <v>46122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1700.48</v>
      </c>
    </row>
    <row r="252" spans="1:16" ht="19.5" hidden="1" customHeight="1">
      <c r="A252" s="172" t="s">
        <v>4077</v>
      </c>
      <c r="B252" s="176">
        <v>46126</v>
      </c>
      <c r="C252" s="172" t="s">
        <v>104</v>
      </c>
      <c r="D252" s="172" t="s">
        <v>105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2750</v>
      </c>
      <c r="J252" s="176">
        <v>46122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-1320</v>
      </c>
    </row>
    <row r="253" spans="1:16" ht="19.5" hidden="1" customHeight="1">
      <c r="A253" s="172" t="s">
        <v>4077</v>
      </c>
      <c r="B253" s="176">
        <v>46126</v>
      </c>
      <c r="C253" s="172" t="s">
        <v>92</v>
      </c>
      <c r="D253" s="172" t="s">
        <v>3785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2750</v>
      </c>
      <c r="J253" s="176">
        <v>46122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-25</v>
      </c>
    </row>
    <row r="254" spans="1:16" ht="19.5" hidden="1" customHeight="1">
      <c r="A254" s="172" t="s">
        <v>4078</v>
      </c>
      <c r="B254" s="176">
        <v>46126</v>
      </c>
      <c r="C254" s="172" t="s">
        <v>92</v>
      </c>
      <c r="D254" s="172" t="s">
        <v>24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2750</v>
      </c>
      <c r="J254" s="176">
        <v>46124</v>
      </c>
      <c r="K254" s="172" t="s">
        <v>93</v>
      </c>
      <c r="L254" s="172" t="s">
        <v>94</v>
      </c>
      <c r="M254" s="179">
        <v>0.48</v>
      </c>
      <c r="N254" s="177"/>
      <c r="O254" s="177"/>
      <c r="P254" s="180">
        <v>-70</v>
      </c>
    </row>
    <row r="255" spans="1:16" ht="19.5" hidden="1" customHeight="1">
      <c r="A255" s="172" t="s">
        <v>4078</v>
      </c>
      <c r="B255" s="176">
        <v>46126</v>
      </c>
      <c r="C255" s="172" t="s">
        <v>100</v>
      </c>
      <c r="D255" s="172" t="s">
        <v>101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2750</v>
      </c>
      <c r="J255" s="176">
        <v>46124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958.1</v>
      </c>
    </row>
    <row r="256" spans="1:16" ht="19.5" hidden="1" customHeight="1">
      <c r="A256" s="172" t="s">
        <v>4078</v>
      </c>
      <c r="B256" s="176">
        <v>46126</v>
      </c>
      <c r="C256" s="172" t="s">
        <v>100</v>
      </c>
      <c r="D256" s="172" t="s">
        <v>102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2750</v>
      </c>
      <c r="J256" s="176">
        <v>46124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9.58</v>
      </c>
    </row>
    <row r="257" spans="1:16" ht="19.5" hidden="1" customHeight="1">
      <c r="A257" s="172" t="s">
        <v>4078</v>
      </c>
      <c r="B257" s="176">
        <v>46126</v>
      </c>
      <c r="C257" s="172" t="s">
        <v>100</v>
      </c>
      <c r="D257" s="172" t="s">
        <v>103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2750</v>
      </c>
      <c r="J257" s="176">
        <v>46124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1782.32</v>
      </c>
    </row>
    <row r="258" spans="1:16" ht="19.5" hidden="1" customHeight="1">
      <c r="A258" s="172" t="s">
        <v>4078</v>
      </c>
      <c r="B258" s="176">
        <v>46126</v>
      </c>
      <c r="C258" s="172" t="s">
        <v>104</v>
      </c>
      <c r="D258" s="172" t="s">
        <v>105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2750</v>
      </c>
      <c r="J258" s="176">
        <v>46124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-1320</v>
      </c>
    </row>
    <row r="259" spans="1:16" ht="19.5" hidden="1" customHeight="1">
      <c r="A259" s="172" t="s">
        <v>4078</v>
      </c>
      <c r="B259" s="176">
        <v>46126</v>
      </c>
      <c r="C259" s="172" t="s">
        <v>92</v>
      </c>
      <c r="D259" s="172" t="s">
        <v>3785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2750</v>
      </c>
      <c r="J259" s="176">
        <v>46124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-25</v>
      </c>
    </row>
    <row r="260" spans="1:16" ht="19.5" hidden="1" customHeight="1">
      <c r="A260" s="172" t="s">
        <v>4079</v>
      </c>
      <c r="B260" s="176">
        <v>46126</v>
      </c>
      <c r="C260" s="172" t="s">
        <v>92</v>
      </c>
      <c r="D260" s="172" t="s">
        <v>24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0</v>
      </c>
      <c r="J260" s="176">
        <v>46122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-73</v>
      </c>
    </row>
    <row r="261" spans="1:16" ht="19.5" hidden="1" customHeight="1">
      <c r="A261" s="172" t="s">
        <v>4079</v>
      </c>
      <c r="B261" s="176">
        <v>46126</v>
      </c>
      <c r="C261" s="172" t="s">
        <v>92</v>
      </c>
      <c r="D261" s="172" t="s">
        <v>97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0</v>
      </c>
      <c r="J261" s="176">
        <v>46122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-73</v>
      </c>
    </row>
    <row r="262" spans="1:16" ht="19.5" hidden="1" customHeight="1">
      <c r="A262" s="172" t="s">
        <v>4079</v>
      </c>
      <c r="B262" s="176">
        <v>46126</v>
      </c>
      <c r="C262" s="172" t="s">
        <v>2694</v>
      </c>
      <c r="D262" s="172" t="s">
        <v>95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0</v>
      </c>
      <c r="J262" s="176">
        <v>46122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-9.83</v>
      </c>
    </row>
    <row r="263" spans="1:16" ht="19.5" hidden="1" customHeight="1">
      <c r="A263" s="172" t="s">
        <v>4079</v>
      </c>
      <c r="B263" s="176">
        <v>46126</v>
      </c>
      <c r="C263" s="172" t="s">
        <v>2694</v>
      </c>
      <c r="D263" s="172" t="s">
        <v>98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0</v>
      </c>
      <c r="J263" s="176">
        <v>46122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4080</v>
      </c>
      <c r="B264" s="176">
        <v>46126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2750</v>
      </c>
      <c r="J264" s="176">
        <v>46119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-71</v>
      </c>
    </row>
    <row r="265" spans="1:16" ht="19.5" hidden="1" customHeight="1">
      <c r="A265" s="172" t="s">
        <v>4080</v>
      </c>
      <c r="B265" s="176">
        <v>46126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2750</v>
      </c>
      <c r="J265" s="176">
        <v>46119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958.1</v>
      </c>
    </row>
    <row r="266" spans="1:16" ht="19.5" hidden="1" customHeight="1">
      <c r="A266" s="172" t="s">
        <v>4080</v>
      </c>
      <c r="B266" s="176">
        <v>46126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2750</v>
      </c>
      <c r="J266" s="176">
        <v>46119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9.58</v>
      </c>
    </row>
    <row r="267" spans="1:16" ht="19.5" hidden="1" customHeight="1">
      <c r="A267" s="172" t="s">
        <v>4080</v>
      </c>
      <c r="B267" s="176">
        <v>46126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2750</v>
      </c>
      <c r="J267" s="176">
        <v>46119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1782.32</v>
      </c>
    </row>
    <row r="268" spans="1:16" ht="19.5" hidden="1" customHeight="1">
      <c r="A268" s="172" t="s">
        <v>4080</v>
      </c>
      <c r="B268" s="176">
        <v>46126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2750</v>
      </c>
      <c r="J268" s="176">
        <v>46119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-1320</v>
      </c>
    </row>
    <row r="269" spans="1:16" ht="19.5" hidden="1" customHeight="1">
      <c r="A269" s="172" t="s">
        <v>4080</v>
      </c>
      <c r="B269" s="176">
        <v>46126</v>
      </c>
      <c r="C269" s="172" t="s">
        <v>2694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2750</v>
      </c>
      <c r="J269" s="176">
        <v>46119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-6.24</v>
      </c>
    </row>
    <row r="270" spans="1:16" ht="19.5" hidden="1" customHeight="1">
      <c r="A270" s="172" t="s">
        <v>4081</v>
      </c>
      <c r="B270" s="176">
        <v>46126</v>
      </c>
      <c r="C270" s="172" t="s">
        <v>92</v>
      </c>
      <c r="D270" s="172" t="s">
        <v>24</v>
      </c>
      <c r="E270" s="172" t="s">
        <v>57</v>
      </c>
      <c r="F270" s="172" t="s">
        <v>1263</v>
      </c>
      <c r="G270" s="172" t="s">
        <v>84</v>
      </c>
      <c r="H270" s="177">
        <v>1</v>
      </c>
      <c r="I270" s="178">
        <v>2750</v>
      </c>
      <c r="J270" s="176">
        <v>46125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-80</v>
      </c>
    </row>
    <row r="271" spans="1:16" ht="19.5" hidden="1" customHeight="1">
      <c r="A271" s="172" t="s">
        <v>4081</v>
      </c>
      <c r="B271" s="176">
        <v>46126</v>
      </c>
      <c r="C271" s="172" t="s">
        <v>100</v>
      </c>
      <c r="D271" s="172" t="s">
        <v>101</v>
      </c>
      <c r="E271" s="172" t="s">
        <v>57</v>
      </c>
      <c r="F271" s="172" t="s">
        <v>1263</v>
      </c>
      <c r="G271" s="172" t="s">
        <v>84</v>
      </c>
      <c r="H271" s="177">
        <v>1</v>
      </c>
      <c r="I271" s="178">
        <v>2750</v>
      </c>
      <c r="J271" s="176">
        <v>46125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1045.1300000000001</v>
      </c>
    </row>
    <row r="272" spans="1:16" ht="19.5" hidden="1" customHeight="1">
      <c r="A272" s="172" t="s">
        <v>4081</v>
      </c>
      <c r="B272" s="176">
        <v>46126</v>
      </c>
      <c r="C272" s="172" t="s">
        <v>100</v>
      </c>
      <c r="D272" s="172" t="s">
        <v>102</v>
      </c>
      <c r="E272" s="172" t="s">
        <v>57</v>
      </c>
      <c r="F272" s="172" t="s">
        <v>1263</v>
      </c>
      <c r="G272" s="172" t="s">
        <v>84</v>
      </c>
      <c r="H272" s="177">
        <v>1</v>
      </c>
      <c r="I272" s="178">
        <v>2750</v>
      </c>
      <c r="J272" s="176">
        <v>46125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hidden="1" customHeight="1">
      <c r="A273" s="172" t="s">
        <v>4081</v>
      </c>
      <c r="B273" s="176">
        <v>46126</v>
      </c>
      <c r="C273" s="172" t="s">
        <v>100</v>
      </c>
      <c r="D273" s="172" t="s">
        <v>103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2750</v>
      </c>
      <c r="J273" s="176">
        <v>46125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1704.87</v>
      </c>
    </row>
    <row r="274" spans="1:16" ht="19.5" hidden="1" customHeight="1">
      <c r="A274" s="172" t="s">
        <v>4081</v>
      </c>
      <c r="B274" s="176">
        <v>46126</v>
      </c>
      <c r="C274" s="172" t="s">
        <v>104</v>
      </c>
      <c r="D274" s="172" t="s">
        <v>105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2750</v>
      </c>
      <c r="J274" s="176">
        <v>46125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-1320</v>
      </c>
    </row>
    <row r="275" spans="1:16" ht="19.5" hidden="1" customHeight="1">
      <c r="A275" s="172" t="s">
        <v>4081</v>
      </c>
      <c r="B275" s="176">
        <v>46126</v>
      </c>
      <c r="C275" s="172" t="s">
        <v>2694</v>
      </c>
      <c r="D275" s="172" t="s">
        <v>95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2750</v>
      </c>
      <c r="J275" s="176">
        <v>46125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-5.87</v>
      </c>
    </row>
    <row r="276" spans="1:16" ht="19.5" hidden="1" customHeight="1">
      <c r="A276" s="172" t="s">
        <v>4080</v>
      </c>
      <c r="B276" s="176">
        <v>46126</v>
      </c>
      <c r="C276" s="172" t="s">
        <v>2694</v>
      </c>
      <c r="D276" s="172" t="s">
        <v>82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46119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-18.2</v>
      </c>
    </row>
    <row r="277" spans="1:16" ht="19.5" hidden="1" customHeight="1">
      <c r="A277" s="172" t="s">
        <v>4082</v>
      </c>
      <c r="B277" s="176">
        <v>46126</v>
      </c>
      <c r="C277" s="172" t="s">
        <v>2694</v>
      </c>
      <c r="D277" s="172" t="s">
        <v>82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0</v>
      </c>
      <c r="J277" s="176">
        <v>46126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-18.670000000000002</v>
      </c>
    </row>
    <row r="278" spans="1:16" ht="19.5" hidden="1" customHeight="1">
      <c r="A278" s="172" t="s">
        <v>4083</v>
      </c>
      <c r="B278" s="176">
        <v>46126</v>
      </c>
      <c r="C278" s="172" t="s">
        <v>92</v>
      </c>
      <c r="D278" s="172" t="s">
        <v>24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2800</v>
      </c>
      <c r="J278" s="176">
        <v>46124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-78</v>
      </c>
    </row>
    <row r="279" spans="1:16" ht="19.5" hidden="1" customHeight="1">
      <c r="A279" s="172" t="s">
        <v>4083</v>
      </c>
      <c r="B279" s="176">
        <v>46126</v>
      </c>
      <c r="C279" s="172" t="s">
        <v>100</v>
      </c>
      <c r="D279" s="172" t="s">
        <v>101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2800</v>
      </c>
      <c r="J279" s="176">
        <v>46124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976.19</v>
      </c>
    </row>
    <row r="280" spans="1:16" ht="19.5" hidden="1" customHeight="1">
      <c r="A280" s="172" t="s">
        <v>4083</v>
      </c>
      <c r="B280" s="176">
        <v>46126</v>
      </c>
      <c r="C280" s="172" t="s">
        <v>100</v>
      </c>
      <c r="D280" s="172" t="s">
        <v>102</v>
      </c>
      <c r="E280" s="172" t="s">
        <v>42</v>
      </c>
      <c r="F280" s="172" t="s">
        <v>89</v>
      </c>
      <c r="G280" s="172" t="s">
        <v>84</v>
      </c>
      <c r="H280" s="177">
        <v>1</v>
      </c>
      <c r="I280" s="178">
        <v>2800</v>
      </c>
      <c r="J280" s="176">
        <v>46124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9.76</v>
      </c>
    </row>
    <row r="281" spans="1:16" ht="19.5" hidden="1" customHeight="1">
      <c r="A281" s="172" t="s">
        <v>4083</v>
      </c>
      <c r="B281" s="176">
        <v>46126</v>
      </c>
      <c r="C281" s="172" t="s">
        <v>100</v>
      </c>
      <c r="D281" s="172" t="s">
        <v>103</v>
      </c>
      <c r="E281" s="172" t="s">
        <v>42</v>
      </c>
      <c r="F281" s="172" t="s">
        <v>89</v>
      </c>
      <c r="G281" s="172" t="s">
        <v>84</v>
      </c>
      <c r="H281" s="177">
        <v>1</v>
      </c>
      <c r="I281" s="178">
        <v>2800</v>
      </c>
      <c r="J281" s="176">
        <v>46124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1814.05</v>
      </c>
    </row>
    <row r="282" spans="1:16" ht="19.5" hidden="1" customHeight="1">
      <c r="A282" s="172" t="s">
        <v>4083</v>
      </c>
      <c r="B282" s="176">
        <v>46126</v>
      </c>
      <c r="C282" s="172" t="s">
        <v>104</v>
      </c>
      <c r="D282" s="172" t="s">
        <v>105</v>
      </c>
      <c r="E282" s="172" t="s">
        <v>42</v>
      </c>
      <c r="F282" s="172" t="s">
        <v>89</v>
      </c>
      <c r="G282" s="172" t="s">
        <v>84</v>
      </c>
      <c r="H282" s="177">
        <v>1</v>
      </c>
      <c r="I282" s="178">
        <v>2800</v>
      </c>
      <c r="J282" s="176">
        <v>46124</v>
      </c>
      <c r="K282" s="172" t="s">
        <v>93</v>
      </c>
      <c r="L282" s="172" t="s">
        <v>94</v>
      </c>
      <c r="M282" s="179">
        <v>0.48</v>
      </c>
      <c r="N282" s="177"/>
      <c r="O282" s="177"/>
      <c r="P282" s="180">
        <v>-1344</v>
      </c>
    </row>
    <row r="283" spans="1:16" ht="19.5" hidden="1" customHeight="1">
      <c r="A283" s="172" t="s">
        <v>4083</v>
      </c>
      <c r="B283" s="176">
        <v>46126</v>
      </c>
      <c r="C283" s="172" t="s">
        <v>2694</v>
      </c>
      <c r="D283" s="172" t="s">
        <v>95</v>
      </c>
      <c r="E283" s="172" t="s">
        <v>42</v>
      </c>
      <c r="F283" s="172" t="s">
        <v>89</v>
      </c>
      <c r="G283" s="172" t="s">
        <v>84</v>
      </c>
      <c r="H283" s="177">
        <v>1</v>
      </c>
      <c r="I283" s="178">
        <v>2800</v>
      </c>
      <c r="J283" s="176">
        <v>46124</v>
      </c>
      <c r="K283" s="172" t="s">
        <v>93</v>
      </c>
      <c r="L283" s="172" t="s">
        <v>94</v>
      </c>
      <c r="M283" s="179">
        <v>0.48</v>
      </c>
      <c r="N283" s="177"/>
      <c r="O283" s="177"/>
      <c r="P283" s="180">
        <v>-8.52</v>
      </c>
    </row>
    <row r="284" spans="1:16" ht="19.5" hidden="1" customHeight="1">
      <c r="A284" s="172" t="s">
        <v>4084</v>
      </c>
      <c r="B284" s="176">
        <v>46126</v>
      </c>
      <c r="C284" s="172" t="s">
        <v>2694</v>
      </c>
      <c r="D284" s="172" t="s">
        <v>95</v>
      </c>
      <c r="E284" s="172" t="s">
        <v>57</v>
      </c>
      <c r="F284" s="172" t="s">
        <v>1263</v>
      </c>
      <c r="G284" s="172" t="s">
        <v>84</v>
      </c>
      <c r="H284" s="177">
        <v>1</v>
      </c>
      <c r="I284" s="178">
        <v>0</v>
      </c>
      <c r="J284" s="176">
        <v>46120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-5.12</v>
      </c>
    </row>
    <row r="285" spans="1:16" ht="19.5" hidden="1" customHeight="1">
      <c r="A285" s="172" t="s">
        <v>4084</v>
      </c>
      <c r="B285" s="176">
        <v>46126</v>
      </c>
      <c r="C285" s="172" t="s">
        <v>2694</v>
      </c>
      <c r="D285" s="172" t="s">
        <v>98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hidden="1" customHeight="1">
      <c r="A286" s="172" t="s">
        <v>4084</v>
      </c>
      <c r="B286" s="176">
        <v>46126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46120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-81</v>
      </c>
    </row>
    <row r="287" spans="1:16" ht="19.5" hidden="1" customHeight="1">
      <c r="A287" s="172" t="s">
        <v>4084</v>
      </c>
      <c r="B287" s="176">
        <v>46126</v>
      </c>
      <c r="C287" s="172" t="s">
        <v>92</v>
      </c>
      <c r="D287" s="172" t="s">
        <v>97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46120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-77</v>
      </c>
    </row>
    <row r="288" spans="1:16" ht="19.5" hidden="1" customHeight="1">
      <c r="A288" s="172" t="s">
        <v>4085</v>
      </c>
      <c r="B288" s="176">
        <v>46126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2750</v>
      </c>
      <c r="J288" s="176">
        <v>46123</v>
      </c>
      <c r="K288" s="172" t="s">
        <v>93</v>
      </c>
      <c r="L288" s="172" t="s">
        <v>94</v>
      </c>
      <c r="M288" s="179">
        <v>0.48</v>
      </c>
      <c r="N288" s="177"/>
      <c r="O288" s="177"/>
      <c r="P288" s="180">
        <v>-77</v>
      </c>
    </row>
    <row r="289" spans="1:16" ht="19.5" hidden="1" customHeight="1">
      <c r="A289" s="172" t="s">
        <v>4085</v>
      </c>
      <c r="B289" s="176">
        <v>46126</v>
      </c>
      <c r="C289" s="172" t="s">
        <v>100</v>
      </c>
      <c r="D289" s="172" t="s">
        <v>101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2750</v>
      </c>
      <c r="J289" s="176">
        <v>46123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957.18</v>
      </c>
    </row>
    <row r="290" spans="1:16" ht="19.5" hidden="1" customHeight="1">
      <c r="A290" s="172" t="s">
        <v>4085</v>
      </c>
      <c r="B290" s="176">
        <v>46126</v>
      </c>
      <c r="C290" s="172" t="s">
        <v>100</v>
      </c>
      <c r="D290" s="172" t="s">
        <v>102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2750</v>
      </c>
      <c r="J290" s="176">
        <v>46123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9.57</v>
      </c>
    </row>
    <row r="291" spans="1:16" ht="19.5" hidden="1" customHeight="1">
      <c r="A291" s="172" t="s">
        <v>4085</v>
      </c>
      <c r="B291" s="176">
        <v>46126</v>
      </c>
      <c r="C291" s="172" t="s">
        <v>100</v>
      </c>
      <c r="D291" s="172" t="s">
        <v>103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2750</v>
      </c>
      <c r="J291" s="176">
        <v>46123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1783.25</v>
      </c>
    </row>
    <row r="292" spans="1:16" ht="19.5" hidden="1" customHeight="1">
      <c r="A292" s="172" t="s">
        <v>4085</v>
      </c>
      <c r="B292" s="176">
        <v>46126</v>
      </c>
      <c r="C292" s="172" t="s">
        <v>104</v>
      </c>
      <c r="D292" s="172" t="s">
        <v>105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2750</v>
      </c>
      <c r="J292" s="176">
        <v>46123</v>
      </c>
      <c r="K292" s="172" t="s">
        <v>93</v>
      </c>
      <c r="L292" s="172" t="s">
        <v>94</v>
      </c>
      <c r="M292" s="179">
        <v>0.48</v>
      </c>
      <c r="N292" s="177"/>
      <c r="O292" s="177"/>
      <c r="P292" s="180">
        <v>-1320</v>
      </c>
    </row>
    <row r="293" spans="1:16" ht="19.5" hidden="1" customHeight="1">
      <c r="A293" s="172" t="s">
        <v>4085</v>
      </c>
      <c r="B293" s="176">
        <v>46126</v>
      </c>
      <c r="C293" s="172" t="s">
        <v>2694</v>
      </c>
      <c r="D293" s="172" t="s">
        <v>95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2750</v>
      </c>
      <c r="J293" s="176">
        <v>46123</v>
      </c>
      <c r="K293" s="172" t="s">
        <v>93</v>
      </c>
      <c r="L293" s="172" t="s">
        <v>94</v>
      </c>
      <c r="M293" s="179">
        <v>0.48</v>
      </c>
      <c r="N293" s="177"/>
      <c r="O293" s="177"/>
      <c r="P293" s="180">
        <v>-8.09</v>
      </c>
    </row>
    <row r="294" spans="1:16" ht="19.5" hidden="1" customHeight="1">
      <c r="A294" s="172" t="s">
        <v>4086</v>
      </c>
      <c r="B294" s="176">
        <v>46126</v>
      </c>
      <c r="C294" s="172" t="s">
        <v>2694</v>
      </c>
      <c r="D294" s="172" t="s">
        <v>95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0</v>
      </c>
      <c r="J294" s="176">
        <v>46118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-5.99</v>
      </c>
    </row>
    <row r="295" spans="1:16" ht="19.5" hidden="1" customHeight="1">
      <c r="A295" s="172" t="s">
        <v>4086</v>
      </c>
      <c r="B295" s="176">
        <v>46126</v>
      </c>
      <c r="C295" s="172" t="s">
        <v>2694</v>
      </c>
      <c r="D295" s="172" t="s">
        <v>98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0</v>
      </c>
      <c r="J295" s="176">
        <v>46118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4083</v>
      </c>
      <c r="B296" s="176">
        <v>46126</v>
      </c>
      <c r="C296" s="172" t="s">
        <v>2694</v>
      </c>
      <c r="D296" s="172" t="s">
        <v>82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46124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-18.55</v>
      </c>
    </row>
    <row r="297" spans="1:16" ht="19.5" hidden="1" customHeight="1">
      <c r="A297" s="172" t="s">
        <v>4086</v>
      </c>
      <c r="B297" s="176">
        <v>46126</v>
      </c>
      <c r="C297" s="172" t="s">
        <v>92</v>
      </c>
      <c r="D297" s="172" t="s">
        <v>24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0</v>
      </c>
      <c r="J297" s="176">
        <v>46118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-78</v>
      </c>
    </row>
    <row r="298" spans="1:16" ht="19.5" hidden="1" customHeight="1">
      <c r="A298" s="172" t="s">
        <v>4086</v>
      </c>
      <c r="B298" s="176">
        <v>46126</v>
      </c>
      <c r="C298" s="172" t="s">
        <v>92</v>
      </c>
      <c r="D298" s="172" t="s">
        <v>97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0</v>
      </c>
      <c r="J298" s="176">
        <v>46118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-78</v>
      </c>
    </row>
    <row r="299" spans="1:16" ht="19.5" hidden="1" customHeight="1">
      <c r="A299" s="172" t="s">
        <v>4085</v>
      </c>
      <c r="B299" s="176">
        <v>46126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46123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-18.190000000000001</v>
      </c>
    </row>
    <row r="300" spans="1:16" ht="19.5" hidden="1" customHeight="1">
      <c r="A300" s="172" t="s">
        <v>4087</v>
      </c>
      <c r="B300" s="176">
        <v>46126</v>
      </c>
      <c r="C300" s="172" t="s">
        <v>92</v>
      </c>
      <c r="D300" s="172" t="s">
        <v>24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2800</v>
      </c>
      <c r="J300" s="176">
        <v>46124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-77</v>
      </c>
    </row>
    <row r="301" spans="1:16" ht="19.5" hidden="1" customHeight="1">
      <c r="A301" s="172" t="s">
        <v>4087</v>
      </c>
      <c r="B301" s="176">
        <v>46126</v>
      </c>
      <c r="C301" s="172" t="s">
        <v>100</v>
      </c>
      <c r="D301" s="172" t="s">
        <v>101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2800</v>
      </c>
      <c r="J301" s="176">
        <v>46124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971.56</v>
      </c>
    </row>
    <row r="302" spans="1:16" ht="19.5" hidden="1" customHeight="1">
      <c r="A302" s="172" t="s">
        <v>4087</v>
      </c>
      <c r="B302" s="176">
        <v>46126</v>
      </c>
      <c r="C302" s="172" t="s">
        <v>100</v>
      </c>
      <c r="D302" s="172" t="s">
        <v>102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2800</v>
      </c>
      <c r="J302" s="176">
        <v>46124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9.7200000000000006</v>
      </c>
    </row>
    <row r="303" spans="1:16" ht="19.5" hidden="1" customHeight="1">
      <c r="A303" s="172" t="s">
        <v>4087</v>
      </c>
      <c r="B303" s="176">
        <v>46126</v>
      </c>
      <c r="C303" s="172" t="s">
        <v>100</v>
      </c>
      <c r="D303" s="172" t="s">
        <v>103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2800</v>
      </c>
      <c r="J303" s="176">
        <v>46124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1818.72</v>
      </c>
    </row>
    <row r="304" spans="1:16" ht="19.5" hidden="1" customHeight="1">
      <c r="A304" s="172" t="s">
        <v>4087</v>
      </c>
      <c r="B304" s="176">
        <v>46126</v>
      </c>
      <c r="C304" s="172" t="s">
        <v>104</v>
      </c>
      <c r="D304" s="172" t="s">
        <v>105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2800</v>
      </c>
      <c r="J304" s="176">
        <v>46124</v>
      </c>
      <c r="K304" s="172" t="s">
        <v>93</v>
      </c>
      <c r="L304" s="172" t="s">
        <v>94</v>
      </c>
      <c r="M304" s="179">
        <v>0.48</v>
      </c>
      <c r="N304" s="177"/>
      <c r="O304" s="177"/>
      <c r="P304" s="180">
        <v>-1344</v>
      </c>
    </row>
    <row r="305" spans="1:16" ht="19.5" hidden="1" customHeight="1">
      <c r="A305" s="172" t="s">
        <v>4087</v>
      </c>
      <c r="B305" s="176">
        <v>46126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2800</v>
      </c>
      <c r="J305" s="176">
        <v>46124</v>
      </c>
      <c r="K305" s="172" t="s">
        <v>93</v>
      </c>
      <c r="L305" s="172" t="s">
        <v>94</v>
      </c>
      <c r="M305" s="179">
        <v>0.48</v>
      </c>
      <c r="N305" s="177"/>
      <c r="O305" s="177"/>
      <c r="P305" s="180">
        <v>-5.2</v>
      </c>
    </row>
    <row r="306" spans="1:16" ht="19.5" hidden="1" customHeight="1">
      <c r="A306" s="172" t="s">
        <v>4087</v>
      </c>
      <c r="B306" s="176">
        <v>46126</v>
      </c>
      <c r="C306" s="172" t="s">
        <v>2694</v>
      </c>
      <c r="D306" s="172" t="s">
        <v>82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46124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-18.46</v>
      </c>
    </row>
    <row r="307" spans="1:16" ht="19.5" hidden="1" customHeight="1">
      <c r="A307" s="172" t="s">
        <v>4088</v>
      </c>
      <c r="B307" s="176">
        <v>46126</v>
      </c>
      <c r="C307" s="172" t="s">
        <v>92</v>
      </c>
      <c r="D307" s="172" t="s">
        <v>24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2650</v>
      </c>
      <c r="J307" s="176">
        <v>46124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-80</v>
      </c>
    </row>
    <row r="308" spans="1:16" ht="19.5" hidden="1" customHeight="1">
      <c r="A308" s="172" t="s">
        <v>4088</v>
      </c>
      <c r="B308" s="176">
        <v>46126</v>
      </c>
      <c r="C308" s="172" t="s">
        <v>100</v>
      </c>
      <c r="D308" s="172" t="s">
        <v>101</v>
      </c>
      <c r="E308" s="172" t="s">
        <v>60</v>
      </c>
      <c r="F308" s="172" t="s">
        <v>1426</v>
      </c>
      <c r="G308" s="172" t="s">
        <v>84</v>
      </c>
      <c r="H308" s="177">
        <v>1</v>
      </c>
      <c r="I308" s="178">
        <v>2650</v>
      </c>
      <c r="J308" s="176">
        <v>46124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923.81</v>
      </c>
    </row>
    <row r="309" spans="1:16" ht="19.5" hidden="1" customHeight="1">
      <c r="A309" s="172" t="s">
        <v>4088</v>
      </c>
      <c r="B309" s="176">
        <v>46126</v>
      </c>
      <c r="C309" s="172" t="s">
        <v>100</v>
      </c>
      <c r="D309" s="172" t="s">
        <v>102</v>
      </c>
      <c r="E309" s="172" t="s">
        <v>60</v>
      </c>
      <c r="F309" s="172" t="s">
        <v>1426</v>
      </c>
      <c r="G309" s="172" t="s">
        <v>84</v>
      </c>
      <c r="H309" s="177">
        <v>1</v>
      </c>
      <c r="I309" s="178">
        <v>2650</v>
      </c>
      <c r="J309" s="176">
        <v>46124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9.24</v>
      </c>
    </row>
    <row r="310" spans="1:16" ht="19.5" hidden="1" customHeight="1">
      <c r="A310" s="172" t="s">
        <v>4088</v>
      </c>
      <c r="B310" s="176">
        <v>46126</v>
      </c>
      <c r="C310" s="172" t="s">
        <v>100</v>
      </c>
      <c r="D310" s="172" t="s">
        <v>103</v>
      </c>
      <c r="E310" s="172" t="s">
        <v>60</v>
      </c>
      <c r="F310" s="172" t="s">
        <v>1426</v>
      </c>
      <c r="G310" s="172" t="s">
        <v>84</v>
      </c>
      <c r="H310" s="177">
        <v>1</v>
      </c>
      <c r="I310" s="178">
        <v>2650</v>
      </c>
      <c r="J310" s="176">
        <v>46124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1716.95</v>
      </c>
    </row>
    <row r="311" spans="1:16" ht="19.5" hidden="1" customHeight="1">
      <c r="A311" s="172" t="s">
        <v>4088</v>
      </c>
      <c r="B311" s="176">
        <v>46126</v>
      </c>
      <c r="C311" s="172" t="s">
        <v>104</v>
      </c>
      <c r="D311" s="172" t="s">
        <v>105</v>
      </c>
      <c r="E311" s="172" t="s">
        <v>60</v>
      </c>
      <c r="F311" s="172" t="s">
        <v>1426</v>
      </c>
      <c r="G311" s="172" t="s">
        <v>84</v>
      </c>
      <c r="H311" s="177">
        <v>1</v>
      </c>
      <c r="I311" s="178">
        <v>2650</v>
      </c>
      <c r="J311" s="176">
        <v>46124</v>
      </c>
      <c r="K311" s="172" t="s">
        <v>93</v>
      </c>
      <c r="L311" s="172" t="s">
        <v>94</v>
      </c>
      <c r="M311" s="179">
        <v>0.48</v>
      </c>
      <c r="N311" s="177"/>
      <c r="O311" s="177"/>
      <c r="P311" s="180">
        <v>-1272</v>
      </c>
    </row>
    <row r="312" spans="1:16" ht="19.5" hidden="1" customHeight="1">
      <c r="A312" s="172" t="s">
        <v>4088</v>
      </c>
      <c r="B312" s="176">
        <v>46126</v>
      </c>
      <c r="C312" s="172" t="s">
        <v>2694</v>
      </c>
      <c r="D312" s="172" t="s">
        <v>95</v>
      </c>
      <c r="E312" s="172" t="s">
        <v>60</v>
      </c>
      <c r="F312" s="172" t="s">
        <v>1426</v>
      </c>
      <c r="G312" s="172" t="s">
        <v>84</v>
      </c>
      <c r="H312" s="177">
        <v>1</v>
      </c>
      <c r="I312" s="178">
        <v>2650</v>
      </c>
      <c r="J312" s="176">
        <v>46124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-7.57</v>
      </c>
    </row>
    <row r="313" spans="1:16" ht="19.5" hidden="1" customHeight="1">
      <c r="A313" s="172" t="s">
        <v>4034</v>
      </c>
      <c r="B313" s="176">
        <v>46126</v>
      </c>
      <c r="C313" s="172" t="s">
        <v>2694</v>
      </c>
      <c r="D313" s="172" t="s">
        <v>95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46120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-6.88</v>
      </c>
    </row>
    <row r="314" spans="1:16" ht="19.5" hidden="1" customHeight="1">
      <c r="A314" s="172" t="s">
        <v>4034</v>
      </c>
      <c r="B314" s="176">
        <v>46126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46120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4034</v>
      </c>
      <c r="B315" s="176">
        <v>46126</v>
      </c>
      <c r="C315" s="172" t="s">
        <v>92</v>
      </c>
      <c r="D315" s="172" t="s">
        <v>24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0</v>
      </c>
      <c r="J315" s="176">
        <v>46120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-70</v>
      </c>
    </row>
    <row r="316" spans="1:16" ht="19.5" hidden="1" customHeight="1">
      <c r="A316" s="172" t="s">
        <v>4034</v>
      </c>
      <c r="B316" s="176">
        <v>46126</v>
      </c>
      <c r="C316" s="172" t="s">
        <v>92</v>
      </c>
      <c r="D316" s="172" t="s">
        <v>97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46120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-83</v>
      </c>
    </row>
    <row r="317" spans="1:16" ht="19.5" hidden="1" customHeight="1">
      <c r="A317" s="172" t="s">
        <v>4089</v>
      </c>
      <c r="B317" s="176">
        <v>46126</v>
      </c>
      <c r="C317" s="172" t="s">
        <v>92</v>
      </c>
      <c r="D317" s="172" t="s">
        <v>24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0</v>
      </c>
      <c r="J317" s="176">
        <v>46117</v>
      </c>
      <c r="K317" s="172" t="s">
        <v>93</v>
      </c>
      <c r="L317" s="172" t="s">
        <v>94</v>
      </c>
      <c r="M317" s="179">
        <v>0</v>
      </c>
      <c r="N317" s="177"/>
      <c r="O317" s="177">
        <v>37</v>
      </c>
      <c r="P317" s="180">
        <v>-46.77</v>
      </c>
    </row>
    <row r="318" spans="1:16" ht="19.5" hidden="1" customHeight="1">
      <c r="A318" s="172" t="s">
        <v>4089</v>
      </c>
      <c r="B318" s="176">
        <v>46126</v>
      </c>
      <c r="C318" s="172" t="s">
        <v>2694</v>
      </c>
      <c r="D318" s="172" t="s">
        <v>95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0</v>
      </c>
      <c r="J318" s="176">
        <v>46117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-6.07</v>
      </c>
    </row>
    <row r="319" spans="1:16" ht="19.5" hidden="1" customHeight="1">
      <c r="A319" s="172" t="s">
        <v>4089</v>
      </c>
      <c r="B319" s="176">
        <v>46126</v>
      </c>
      <c r="C319" s="172" t="s">
        <v>92</v>
      </c>
      <c r="D319" s="172" t="s">
        <v>96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46117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0</v>
      </c>
    </row>
    <row r="320" spans="1:16" ht="19.5" hidden="1" customHeight="1">
      <c r="A320" s="172" t="s">
        <v>4089</v>
      </c>
      <c r="B320" s="176">
        <v>46126</v>
      </c>
      <c r="C320" s="172" t="s">
        <v>92</v>
      </c>
      <c r="D320" s="172" t="s">
        <v>97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0</v>
      </c>
      <c r="J320" s="176">
        <v>46117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-46.77</v>
      </c>
    </row>
    <row r="321" spans="1:16" ht="19.5" hidden="1" customHeight="1">
      <c r="A321" s="172" t="s">
        <v>4089</v>
      </c>
      <c r="B321" s="176">
        <v>46126</v>
      </c>
      <c r="C321" s="172" t="s">
        <v>2694</v>
      </c>
      <c r="D321" s="172" t="s">
        <v>98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0</v>
      </c>
      <c r="J321" s="176">
        <v>46117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customHeight="1">
      <c r="A322" s="172" t="s">
        <v>3718</v>
      </c>
      <c r="B322" s="176">
        <v>46126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-10.07</v>
      </c>
    </row>
    <row r="323" spans="1:16" ht="19.5" customHeight="1">
      <c r="A323" s="172" t="s">
        <v>3720</v>
      </c>
      <c r="B323" s="176">
        <v>46126</v>
      </c>
      <c r="C323" s="172" t="s">
        <v>109</v>
      </c>
      <c r="D323" s="172" t="s">
        <v>139</v>
      </c>
      <c r="E323" s="172" t="s">
        <v>85</v>
      </c>
      <c r="F323" s="172" t="s">
        <v>85</v>
      </c>
      <c r="G323" s="172" t="s">
        <v>85</v>
      </c>
      <c r="H323" s="177">
        <v>0</v>
      </c>
      <c r="I323" s="178">
        <v>0</v>
      </c>
      <c r="J323" s="176">
        <v>46126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-281.33</v>
      </c>
    </row>
    <row r="324" spans="1:16" ht="19.5" customHeight="1">
      <c r="A324" s="172" t="s">
        <v>3433</v>
      </c>
      <c r="B324" s="176">
        <v>46126</v>
      </c>
      <c r="C324" s="172" t="s">
        <v>109</v>
      </c>
      <c r="D324" s="172" t="s">
        <v>139</v>
      </c>
      <c r="E324" s="172" t="s">
        <v>85</v>
      </c>
      <c r="F324" s="172" t="s">
        <v>85</v>
      </c>
      <c r="G324" s="172" t="s">
        <v>85</v>
      </c>
      <c r="H324" s="177">
        <v>0</v>
      </c>
      <c r="I324" s="178">
        <v>0</v>
      </c>
      <c r="J324" s="176">
        <v>46126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-875</v>
      </c>
    </row>
    <row r="325" spans="1:16" ht="19.5" customHeight="1">
      <c r="A325" s="172" t="s">
        <v>3432</v>
      </c>
      <c r="B325" s="176">
        <v>46126</v>
      </c>
      <c r="C325" s="172" t="s">
        <v>109</v>
      </c>
      <c r="D325" s="172" t="s">
        <v>139</v>
      </c>
      <c r="E325" s="172" t="s">
        <v>85</v>
      </c>
      <c r="F325" s="172" t="s">
        <v>85</v>
      </c>
      <c r="G325" s="172" t="s">
        <v>85</v>
      </c>
      <c r="H325" s="177">
        <v>0</v>
      </c>
      <c r="I325" s="178">
        <v>0</v>
      </c>
      <c r="J325" s="176">
        <v>46126</v>
      </c>
      <c r="K325" s="172" t="s">
        <v>85</v>
      </c>
      <c r="L325" s="172" t="s">
        <v>85</v>
      </c>
      <c r="M325" s="179">
        <v>0</v>
      </c>
      <c r="N325" s="177"/>
      <c r="O325" s="177"/>
      <c r="P325" s="180">
        <v>-573.88</v>
      </c>
    </row>
    <row r="326" spans="1:16" ht="19.5" customHeight="1">
      <c r="A326" s="172" t="s">
        <v>3434</v>
      </c>
      <c r="B326" s="176">
        <v>46126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46126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-647.9</v>
      </c>
    </row>
    <row r="327" spans="1:16" ht="19.5" customHeight="1">
      <c r="A327" s="172" t="s">
        <v>3406</v>
      </c>
      <c r="B327" s="176">
        <v>46126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46126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-290.45999999999998</v>
      </c>
    </row>
    <row r="328" spans="1:16" ht="19.5" customHeight="1">
      <c r="A328" s="172" t="s">
        <v>3408</v>
      </c>
      <c r="B328" s="176">
        <v>46126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46126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-426.34</v>
      </c>
    </row>
    <row r="329" spans="1:16" ht="19.5" customHeight="1">
      <c r="A329" s="172" t="s">
        <v>3246</v>
      </c>
      <c r="B329" s="176">
        <v>46126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46126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-390.13</v>
      </c>
    </row>
    <row r="330" spans="1:16" ht="19.5" customHeight="1">
      <c r="A330" s="172" t="s">
        <v>3251</v>
      </c>
      <c r="B330" s="176">
        <v>46126</v>
      </c>
      <c r="C330" s="172" t="s">
        <v>109</v>
      </c>
      <c r="D330" s="172" t="s">
        <v>139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46126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-426.23</v>
      </c>
    </row>
    <row r="331" spans="1:16" ht="19.5" customHeight="1">
      <c r="A331" s="172" t="s">
        <v>3013</v>
      </c>
      <c r="B331" s="176">
        <v>46126</v>
      </c>
      <c r="C331" s="172" t="s">
        <v>109</v>
      </c>
      <c r="D331" s="172" t="s">
        <v>143</v>
      </c>
      <c r="E331" s="172" t="s">
        <v>85</v>
      </c>
      <c r="F331" s="172" t="s">
        <v>85</v>
      </c>
      <c r="G331" s="172" t="s">
        <v>85</v>
      </c>
      <c r="H331" s="177">
        <v>0</v>
      </c>
      <c r="I331" s="178">
        <v>0</v>
      </c>
      <c r="J331" s="176">
        <v>46126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-563</v>
      </c>
    </row>
    <row r="332" spans="1:16" ht="19.5" customHeight="1">
      <c r="A332" s="172" t="s">
        <v>142</v>
      </c>
      <c r="B332" s="176">
        <v>46126</v>
      </c>
      <c r="C332" s="172" t="s">
        <v>109</v>
      </c>
      <c r="D332" s="172" t="s">
        <v>143</v>
      </c>
      <c r="E332" s="172" t="s">
        <v>85</v>
      </c>
      <c r="F332" s="172" t="s">
        <v>85</v>
      </c>
      <c r="G332" s="172" t="s">
        <v>85</v>
      </c>
      <c r="H332" s="177">
        <v>0</v>
      </c>
      <c r="I332" s="178">
        <v>0</v>
      </c>
      <c r="J332" s="176">
        <v>46126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-1105</v>
      </c>
    </row>
    <row r="333" spans="1:16" ht="19.5" hidden="1" customHeight="1">
      <c r="A333" s="172" t="s">
        <v>4090</v>
      </c>
      <c r="B333" s="176">
        <v>46127</v>
      </c>
      <c r="C333" s="172" t="s">
        <v>2694</v>
      </c>
      <c r="D333" s="172" t="s">
        <v>95</v>
      </c>
      <c r="E333" s="172" t="s">
        <v>56</v>
      </c>
      <c r="F333" s="172" t="s">
        <v>1213</v>
      </c>
      <c r="G333" s="172" t="s">
        <v>84</v>
      </c>
      <c r="H333" s="177">
        <v>1</v>
      </c>
      <c r="I333" s="178">
        <v>0</v>
      </c>
      <c r="J333" s="176">
        <v>46120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-6.13</v>
      </c>
    </row>
    <row r="334" spans="1:16" ht="19.5" hidden="1" customHeight="1">
      <c r="A334" s="172" t="s">
        <v>4090</v>
      </c>
      <c r="B334" s="176">
        <v>46127</v>
      </c>
      <c r="C334" s="172" t="s">
        <v>2694</v>
      </c>
      <c r="D334" s="172" t="s">
        <v>98</v>
      </c>
      <c r="E334" s="172" t="s">
        <v>56</v>
      </c>
      <c r="F334" s="172" t="s">
        <v>1213</v>
      </c>
      <c r="G334" s="172" t="s">
        <v>84</v>
      </c>
      <c r="H334" s="177">
        <v>1</v>
      </c>
      <c r="I334" s="178">
        <v>0</v>
      </c>
      <c r="J334" s="176">
        <v>46120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4090</v>
      </c>
      <c r="B335" s="176">
        <v>46127</v>
      </c>
      <c r="C335" s="172" t="s">
        <v>92</v>
      </c>
      <c r="D335" s="172" t="s">
        <v>24</v>
      </c>
      <c r="E335" s="172" t="s">
        <v>56</v>
      </c>
      <c r="F335" s="172" t="s">
        <v>1213</v>
      </c>
      <c r="G335" s="172" t="s">
        <v>84</v>
      </c>
      <c r="H335" s="177">
        <v>1</v>
      </c>
      <c r="I335" s="178">
        <v>0</v>
      </c>
      <c r="J335" s="176">
        <v>46120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4090</v>
      </c>
      <c r="B336" s="176">
        <v>46127</v>
      </c>
      <c r="C336" s="172" t="s">
        <v>92</v>
      </c>
      <c r="D336" s="172" t="s">
        <v>97</v>
      </c>
      <c r="E336" s="172" t="s">
        <v>56</v>
      </c>
      <c r="F336" s="172" t="s">
        <v>1213</v>
      </c>
      <c r="G336" s="172" t="s">
        <v>84</v>
      </c>
      <c r="H336" s="177">
        <v>1</v>
      </c>
      <c r="I336" s="178">
        <v>0</v>
      </c>
      <c r="J336" s="176">
        <v>46120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-71</v>
      </c>
    </row>
    <row r="337" spans="1:16" ht="19.5" hidden="1" customHeight="1">
      <c r="A337" s="172" t="s">
        <v>4091</v>
      </c>
      <c r="B337" s="176">
        <v>46127</v>
      </c>
      <c r="C337" s="172" t="s">
        <v>2694</v>
      </c>
      <c r="D337" s="172" t="s">
        <v>95</v>
      </c>
      <c r="E337" s="172" t="s">
        <v>55</v>
      </c>
      <c r="F337" s="172" t="s">
        <v>1272</v>
      </c>
      <c r="G337" s="172" t="s">
        <v>84</v>
      </c>
      <c r="H337" s="177">
        <v>1</v>
      </c>
      <c r="I337" s="178">
        <v>0</v>
      </c>
      <c r="J337" s="176">
        <v>46120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-6.13</v>
      </c>
    </row>
    <row r="338" spans="1:16" ht="19.5" hidden="1" customHeight="1">
      <c r="A338" s="172" t="s">
        <v>4091</v>
      </c>
      <c r="B338" s="176">
        <v>46127</v>
      </c>
      <c r="C338" s="172" t="s">
        <v>2694</v>
      </c>
      <c r="D338" s="172" t="s">
        <v>98</v>
      </c>
      <c r="E338" s="172" t="s">
        <v>55</v>
      </c>
      <c r="F338" s="172" t="s">
        <v>1272</v>
      </c>
      <c r="G338" s="172" t="s">
        <v>84</v>
      </c>
      <c r="H338" s="177">
        <v>1</v>
      </c>
      <c r="I338" s="178">
        <v>0</v>
      </c>
      <c r="J338" s="176">
        <v>46120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-15</v>
      </c>
    </row>
    <row r="339" spans="1:16" ht="19.5" hidden="1" customHeight="1">
      <c r="A339" s="172" t="s">
        <v>4091</v>
      </c>
      <c r="B339" s="176">
        <v>46127</v>
      </c>
      <c r="C339" s="172" t="s">
        <v>92</v>
      </c>
      <c r="D339" s="172" t="s">
        <v>24</v>
      </c>
      <c r="E339" s="172" t="s">
        <v>55</v>
      </c>
      <c r="F339" s="172" t="s">
        <v>1272</v>
      </c>
      <c r="G339" s="172" t="s">
        <v>84</v>
      </c>
      <c r="H339" s="177">
        <v>1</v>
      </c>
      <c r="I339" s="178">
        <v>0</v>
      </c>
      <c r="J339" s="176">
        <v>46120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-71</v>
      </c>
    </row>
    <row r="340" spans="1:16" ht="19.5" hidden="1" customHeight="1">
      <c r="A340" s="172" t="s">
        <v>4091</v>
      </c>
      <c r="B340" s="176">
        <v>46127</v>
      </c>
      <c r="C340" s="172" t="s">
        <v>92</v>
      </c>
      <c r="D340" s="172" t="s">
        <v>97</v>
      </c>
      <c r="E340" s="172" t="s">
        <v>55</v>
      </c>
      <c r="F340" s="172" t="s">
        <v>1272</v>
      </c>
      <c r="G340" s="172" t="s">
        <v>84</v>
      </c>
      <c r="H340" s="177">
        <v>1</v>
      </c>
      <c r="I340" s="178">
        <v>0</v>
      </c>
      <c r="J340" s="176">
        <v>46120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-71</v>
      </c>
    </row>
    <row r="341" spans="1:16" ht="19.5" hidden="1" customHeight="1">
      <c r="A341" s="172" t="s">
        <v>4092</v>
      </c>
      <c r="B341" s="176">
        <v>46127</v>
      </c>
      <c r="C341" s="172" t="s">
        <v>92</v>
      </c>
      <c r="D341" s="172" t="s">
        <v>24</v>
      </c>
      <c r="E341" s="172" t="s">
        <v>39</v>
      </c>
      <c r="F341" s="172" t="s">
        <v>117</v>
      </c>
      <c r="G341" s="172" t="s">
        <v>84</v>
      </c>
      <c r="H341" s="177">
        <v>1</v>
      </c>
      <c r="I341" s="178">
        <v>0</v>
      </c>
      <c r="J341" s="176">
        <v>46121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-77</v>
      </c>
    </row>
    <row r="342" spans="1:16" ht="19.5" hidden="1" customHeight="1">
      <c r="A342" s="172" t="s">
        <v>4092</v>
      </c>
      <c r="B342" s="176">
        <v>46127</v>
      </c>
      <c r="C342" s="172" t="s">
        <v>92</v>
      </c>
      <c r="D342" s="172" t="s">
        <v>97</v>
      </c>
      <c r="E342" s="172" t="s">
        <v>39</v>
      </c>
      <c r="F342" s="172" t="s">
        <v>117</v>
      </c>
      <c r="G342" s="172" t="s">
        <v>84</v>
      </c>
      <c r="H342" s="177">
        <v>1</v>
      </c>
      <c r="I342" s="178">
        <v>0</v>
      </c>
      <c r="J342" s="176">
        <v>46121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-77</v>
      </c>
    </row>
    <row r="343" spans="1:16" ht="19.5" hidden="1" customHeight="1">
      <c r="A343" s="172" t="s">
        <v>4092</v>
      </c>
      <c r="B343" s="176">
        <v>46127</v>
      </c>
      <c r="C343" s="172" t="s">
        <v>2694</v>
      </c>
      <c r="D343" s="172" t="s">
        <v>95</v>
      </c>
      <c r="E343" s="172" t="s">
        <v>39</v>
      </c>
      <c r="F343" s="172" t="s">
        <v>117</v>
      </c>
      <c r="G343" s="172" t="s">
        <v>84</v>
      </c>
      <c r="H343" s="177">
        <v>1</v>
      </c>
      <c r="I343" s="178">
        <v>0</v>
      </c>
      <c r="J343" s="176">
        <v>46121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-8.1300000000000008</v>
      </c>
    </row>
    <row r="344" spans="1:16" ht="19.5" hidden="1" customHeight="1">
      <c r="A344" s="172" t="s">
        <v>4092</v>
      </c>
      <c r="B344" s="176">
        <v>46127</v>
      </c>
      <c r="C344" s="172" t="s">
        <v>2694</v>
      </c>
      <c r="D344" s="172" t="s">
        <v>98</v>
      </c>
      <c r="E344" s="172" t="s">
        <v>39</v>
      </c>
      <c r="F344" s="172" t="s">
        <v>117</v>
      </c>
      <c r="G344" s="172" t="s">
        <v>84</v>
      </c>
      <c r="H344" s="177">
        <v>1</v>
      </c>
      <c r="I344" s="178">
        <v>0</v>
      </c>
      <c r="J344" s="176">
        <v>46121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4093</v>
      </c>
      <c r="B345" s="176">
        <v>46127</v>
      </c>
      <c r="C345" s="172" t="s">
        <v>92</v>
      </c>
      <c r="D345" s="172" t="s">
        <v>96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46079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4093</v>
      </c>
      <c r="B346" s="176">
        <v>46127</v>
      </c>
      <c r="C346" s="172" t="s">
        <v>92</v>
      </c>
      <c r="D346" s="172" t="s">
        <v>97</v>
      </c>
      <c r="E346" s="172" t="s">
        <v>43</v>
      </c>
      <c r="F346" s="172" t="s">
        <v>125</v>
      </c>
      <c r="G346" s="172" t="s">
        <v>84</v>
      </c>
      <c r="H346" s="177">
        <v>1</v>
      </c>
      <c r="I346" s="178">
        <v>0</v>
      </c>
      <c r="J346" s="176">
        <v>46079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4093</v>
      </c>
      <c r="B347" s="176">
        <v>46127</v>
      </c>
      <c r="C347" s="172" t="s">
        <v>92</v>
      </c>
      <c r="D347" s="172" t="s">
        <v>24</v>
      </c>
      <c r="E347" s="172" t="s">
        <v>43</v>
      </c>
      <c r="F347" s="172" t="s">
        <v>125</v>
      </c>
      <c r="G347" s="172" t="s">
        <v>84</v>
      </c>
      <c r="H347" s="177">
        <v>1</v>
      </c>
      <c r="I347" s="178">
        <v>0</v>
      </c>
      <c r="J347" s="176">
        <v>46079</v>
      </c>
      <c r="K347" s="172" t="s">
        <v>93</v>
      </c>
      <c r="L347" s="172" t="s">
        <v>94</v>
      </c>
      <c r="M347" s="179">
        <v>0</v>
      </c>
      <c r="N347" s="177"/>
      <c r="O347" s="177">
        <v>37</v>
      </c>
      <c r="P347" s="180">
        <v>-46.77</v>
      </c>
    </row>
    <row r="348" spans="1:16" ht="19.5" hidden="1" customHeight="1">
      <c r="A348" s="172" t="s">
        <v>4094</v>
      </c>
      <c r="B348" s="176">
        <v>46127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-7.28</v>
      </c>
    </row>
    <row r="349" spans="1:16" ht="19.5" hidden="1" customHeight="1">
      <c r="A349" s="172" t="s">
        <v>4094</v>
      </c>
      <c r="B349" s="176">
        <v>46127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4094</v>
      </c>
      <c r="B350" s="176">
        <v>46127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46122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-80</v>
      </c>
    </row>
    <row r="351" spans="1:16" ht="19.5" hidden="1" customHeight="1">
      <c r="A351" s="172" t="s">
        <v>4094</v>
      </c>
      <c r="B351" s="176">
        <v>46127</v>
      </c>
      <c r="C351" s="172" t="s">
        <v>92</v>
      </c>
      <c r="D351" s="172" t="s">
        <v>97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46122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-80</v>
      </c>
    </row>
    <row r="352" spans="1:16" ht="19.5" hidden="1" customHeight="1">
      <c r="A352" s="172" t="s">
        <v>4095</v>
      </c>
      <c r="B352" s="176">
        <v>46127</v>
      </c>
      <c r="C352" s="172" t="s">
        <v>92</v>
      </c>
      <c r="D352" s="172" t="s">
        <v>24</v>
      </c>
      <c r="E352" s="172" t="s">
        <v>43</v>
      </c>
      <c r="F352" s="172" t="s">
        <v>125</v>
      </c>
      <c r="G352" s="172" t="s">
        <v>84</v>
      </c>
      <c r="H352" s="177">
        <v>1</v>
      </c>
      <c r="I352" s="178">
        <v>2870</v>
      </c>
      <c r="J352" s="176">
        <v>46125</v>
      </c>
      <c r="K352" s="172" t="s">
        <v>93</v>
      </c>
      <c r="L352" s="172" t="s">
        <v>94</v>
      </c>
      <c r="M352" s="179">
        <v>0.48</v>
      </c>
      <c r="N352" s="177"/>
      <c r="O352" s="177"/>
      <c r="P352" s="180">
        <v>-68</v>
      </c>
    </row>
    <row r="353" spans="1:16" ht="19.5" hidden="1" customHeight="1">
      <c r="A353" s="172" t="s">
        <v>4095</v>
      </c>
      <c r="B353" s="176">
        <v>46127</v>
      </c>
      <c r="C353" s="172" t="s">
        <v>100</v>
      </c>
      <c r="D353" s="172" t="s">
        <v>101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2870</v>
      </c>
      <c r="J353" s="176">
        <v>46125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1093.33</v>
      </c>
    </row>
    <row r="354" spans="1:16" ht="19.5" hidden="1" customHeight="1">
      <c r="A354" s="172" t="s">
        <v>4095</v>
      </c>
      <c r="B354" s="176">
        <v>46127</v>
      </c>
      <c r="C354" s="172" t="s">
        <v>100</v>
      </c>
      <c r="D354" s="172" t="s">
        <v>102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2870</v>
      </c>
      <c r="J354" s="176">
        <v>46125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0</v>
      </c>
    </row>
    <row r="355" spans="1:16" ht="19.5" hidden="1" customHeight="1">
      <c r="A355" s="172" t="s">
        <v>4095</v>
      </c>
      <c r="B355" s="176">
        <v>46127</v>
      </c>
      <c r="C355" s="172" t="s">
        <v>100</v>
      </c>
      <c r="D355" s="172" t="s">
        <v>103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2870</v>
      </c>
      <c r="J355" s="176">
        <v>46125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1776.67</v>
      </c>
    </row>
    <row r="356" spans="1:16" ht="19.5" hidden="1" customHeight="1">
      <c r="A356" s="172" t="s">
        <v>4095</v>
      </c>
      <c r="B356" s="176">
        <v>46127</v>
      </c>
      <c r="C356" s="172" t="s">
        <v>104</v>
      </c>
      <c r="D356" s="172" t="s">
        <v>105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2870</v>
      </c>
      <c r="J356" s="176">
        <v>46125</v>
      </c>
      <c r="K356" s="172" t="s">
        <v>93</v>
      </c>
      <c r="L356" s="172" t="s">
        <v>94</v>
      </c>
      <c r="M356" s="179">
        <v>0.48</v>
      </c>
      <c r="N356" s="177"/>
      <c r="O356" s="177"/>
      <c r="P356" s="180">
        <v>-1377.6</v>
      </c>
    </row>
    <row r="357" spans="1:16" ht="19.5" hidden="1" customHeight="1">
      <c r="A357" s="172" t="s">
        <v>4095</v>
      </c>
      <c r="B357" s="176">
        <v>46127</v>
      </c>
      <c r="C357" s="172" t="s">
        <v>2694</v>
      </c>
      <c r="D357" s="172" t="s">
        <v>95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2870</v>
      </c>
      <c r="J357" s="176">
        <v>46125</v>
      </c>
      <c r="K357" s="172" t="s">
        <v>93</v>
      </c>
      <c r="L357" s="172" t="s">
        <v>94</v>
      </c>
      <c r="M357" s="179">
        <v>0.48</v>
      </c>
      <c r="N357" s="177"/>
      <c r="O357" s="177"/>
      <c r="P357" s="180">
        <v>-5.26</v>
      </c>
    </row>
    <row r="358" spans="1:16" ht="19.5" hidden="1" customHeight="1">
      <c r="A358" s="172" t="s">
        <v>4096</v>
      </c>
      <c r="B358" s="176">
        <v>46127</v>
      </c>
      <c r="C358" s="172" t="s">
        <v>92</v>
      </c>
      <c r="D358" s="172" t="s">
        <v>24</v>
      </c>
      <c r="E358" s="172" t="s">
        <v>57</v>
      </c>
      <c r="F358" s="172" t="s">
        <v>1263</v>
      </c>
      <c r="G358" s="172" t="s">
        <v>84</v>
      </c>
      <c r="H358" s="177">
        <v>1</v>
      </c>
      <c r="I358" s="178">
        <v>2750</v>
      </c>
      <c r="J358" s="176">
        <v>46124</v>
      </c>
      <c r="K358" s="172" t="s">
        <v>93</v>
      </c>
      <c r="L358" s="172" t="s">
        <v>94</v>
      </c>
      <c r="M358" s="179">
        <v>0.48</v>
      </c>
      <c r="N358" s="177"/>
      <c r="O358" s="177"/>
      <c r="P358" s="180">
        <v>-72</v>
      </c>
    </row>
    <row r="359" spans="1:16" ht="19.5" hidden="1" customHeight="1">
      <c r="A359" s="172" t="s">
        <v>4096</v>
      </c>
      <c r="B359" s="176">
        <v>46127</v>
      </c>
      <c r="C359" s="172" t="s">
        <v>100</v>
      </c>
      <c r="D359" s="172" t="s">
        <v>101</v>
      </c>
      <c r="E359" s="172" t="s">
        <v>57</v>
      </c>
      <c r="F359" s="172" t="s">
        <v>1263</v>
      </c>
      <c r="G359" s="172" t="s">
        <v>84</v>
      </c>
      <c r="H359" s="177">
        <v>1</v>
      </c>
      <c r="I359" s="178">
        <v>2750</v>
      </c>
      <c r="J359" s="176">
        <v>46124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958.1</v>
      </c>
    </row>
    <row r="360" spans="1:16" ht="19.5" hidden="1" customHeight="1">
      <c r="A360" s="172" t="s">
        <v>4096</v>
      </c>
      <c r="B360" s="176">
        <v>46127</v>
      </c>
      <c r="C360" s="172" t="s">
        <v>100</v>
      </c>
      <c r="D360" s="172" t="s">
        <v>102</v>
      </c>
      <c r="E360" s="172" t="s">
        <v>57</v>
      </c>
      <c r="F360" s="172" t="s">
        <v>1263</v>
      </c>
      <c r="G360" s="172" t="s">
        <v>84</v>
      </c>
      <c r="H360" s="177">
        <v>1</v>
      </c>
      <c r="I360" s="178">
        <v>2750</v>
      </c>
      <c r="J360" s="176">
        <v>46124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9.58</v>
      </c>
    </row>
    <row r="361" spans="1:16" ht="19.5" hidden="1" customHeight="1">
      <c r="A361" s="172" t="s">
        <v>4096</v>
      </c>
      <c r="B361" s="176">
        <v>46127</v>
      </c>
      <c r="C361" s="172" t="s">
        <v>100</v>
      </c>
      <c r="D361" s="172" t="s">
        <v>103</v>
      </c>
      <c r="E361" s="172" t="s">
        <v>57</v>
      </c>
      <c r="F361" s="172" t="s">
        <v>1263</v>
      </c>
      <c r="G361" s="172" t="s">
        <v>84</v>
      </c>
      <c r="H361" s="177">
        <v>1</v>
      </c>
      <c r="I361" s="178">
        <v>2750</v>
      </c>
      <c r="J361" s="176">
        <v>46124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1782.32</v>
      </c>
    </row>
    <row r="362" spans="1:16" ht="19.5" hidden="1" customHeight="1">
      <c r="A362" s="172" t="s">
        <v>4096</v>
      </c>
      <c r="B362" s="176">
        <v>46127</v>
      </c>
      <c r="C362" s="172" t="s">
        <v>104</v>
      </c>
      <c r="D362" s="172" t="s">
        <v>105</v>
      </c>
      <c r="E362" s="172" t="s">
        <v>57</v>
      </c>
      <c r="F362" s="172" t="s">
        <v>1263</v>
      </c>
      <c r="G362" s="172" t="s">
        <v>84</v>
      </c>
      <c r="H362" s="177">
        <v>1</v>
      </c>
      <c r="I362" s="178">
        <v>2750</v>
      </c>
      <c r="J362" s="176">
        <v>46124</v>
      </c>
      <c r="K362" s="172" t="s">
        <v>93</v>
      </c>
      <c r="L362" s="172" t="s">
        <v>94</v>
      </c>
      <c r="M362" s="179">
        <v>0.48</v>
      </c>
      <c r="N362" s="177"/>
      <c r="O362" s="177"/>
      <c r="P362" s="180">
        <v>-1320</v>
      </c>
    </row>
    <row r="363" spans="1:16" ht="19.5" hidden="1" customHeight="1">
      <c r="A363" s="172" t="s">
        <v>4096</v>
      </c>
      <c r="B363" s="176">
        <v>46127</v>
      </c>
      <c r="C363" s="172" t="s">
        <v>2694</v>
      </c>
      <c r="D363" s="172" t="s">
        <v>95</v>
      </c>
      <c r="E363" s="172" t="s">
        <v>57</v>
      </c>
      <c r="F363" s="172" t="s">
        <v>1263</v>
      </c>
      <c r="G363" s="172" t="s">
        <v>84</v>
      </c>
      <c r="H363" s="177">
        <v>1</v>
      </c>
      <c r="I363" s="178">
        <v>2750</v>
      </c>
      <c r="J363" s="176">
        <v>46124</v>
      </c>
      <c r="K363" s="172" t="s">
        <v>93</v>
      </c>
      <c r="L363" s="172" t="s">
        <v>94</v>
      </c>
      <c r="M363" s="179">
        <v>0.48</v>
      </c>
      <c r="N363" s="177"/>
      <c r="O363" s="177"/>
      <c r="P363" s="180">
        <v>-5.03</v>
      </c>
    </row>
    <row r="364" spans="1:16" ht="19.5" hidden="1" customHeight="1">
      <c r="A364" s="172" t="s">
        <v>4096</v>
      </c>
      <c r="B364" s="176">
        <v>46127</v>
      </c>
      <c r="C364" s="172" t="s">
        <v>2694</v>
      </c>
      <c r="D364" s="172" t="s">
        <v>82</v>
      </c>
      <c r="E364" s="172" t="s">
        <v>57</v>
      </c>
      <c r="F364" s="172" t="s">
        <v>1263</v>
      </c>
      <c r="G364" s="172" t="s">
        <v>84</v>
      </c>
      <c r="H364" s="177">
        <v>1</v>
      </c>
      <c r="I364" s="178">
        <v>0</v>
      </c>
      <c r="J364" s="176">
        <v>46124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-18.2</v>
      </c>
    </row>
    <row r="365" spans="1:16" ht="19.5" hidden="1" customHeight="1">
      <c r="A365" s="172" t="s">
        <v>3713</v>
      </c>
      <c r="B365" s="176">
        <v>46127</v>
      </c>
      <c r="C365" s="172" t="s">
        <v>2694</v>
      </c>
      <c r="D365" s="172" t="s">
        <v>82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20.74</v>
      </c>
    </row>
    <row r="366" spans="1:16" ht="19.5" hidden="1" customHeight="1">
      <c r="A366" s="172" t="s">
        <v>4097</v>
      </c>
      <c r="B366" s="176">
        <v>46127</v>
      </c>
      <c r="C366" s="172" t="s">
        <v>2694</v>
      </c>
      <c r="D366" s="172" t="s">
        <v>95</v>
      </c>
      <c r="E366" s="172" t="s">
        <v>60</v>
      </c>
      <c r="F366" s="172" t="s">
        <v>1426</v>
      </c>
      <c r="G366" s="172" t="s">
        <v>84</v>
      </c>
      <c r="H366" s="177">
        <v>1</v>
      </c>
      <c r="I366" s="178">
        <v>0</v>
      </c>
      <c r="J366" s="176">
        <v>46121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-5.64</v>
      </c>
    </row>
    <row r="367" spans="1:16" ht="19.5" hidden="1" customHeight="1">
      <c r="A367" s="172" t="s">
        <v>4097</v>
      </c>
      <c r="B367" s="176">
        <v>46127</v>
      </c>
      <c r="C367" s="172" t="s">
        <v>2694</v>
      </c>
      <c r="D367" s="172" t="s">
        <v>98</v>
      </c>
      <c r="E367" s="172" t="s">
        <v>60</v>
      </c>
      <c r="F367" s="172" t="s">
        <v>1426</v>
      </c>
      <c r="G367" s="172" t="s">
        <v>84</v>
      </c>
      <c r="H367" s="177">
        <v>1</v>
      </c>
      <c r="I367" s="178">
        <v>0</v>
      </c>
      <c r="J367" s="176">
        <v>46121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-15</v>
      </c>
    </row>
    <row r="368" spans="1:16" ht="19.5" hidden="1" customHeight="1">
      <c r="A368" s="172" t="s">
        <v>4098</v>
      </c>
      <c r="B368" s="176">
        <v>46127</v>
      </c>
      <c r="C368" s="172" t="s">
        <v>2694</v>
      </c>
      <c r="D368" s="172" t="s">
        <v>95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46121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-5.64</v>
      </c>
    </row>
    <row r="369" spans="1:16" ht="19.5" hidden="1" customHeight="1">
      <c r="A369" s="172" t="s">
        <v>4098</v>
      </c>
      <c r="B369" s="176">
        <v>46127</v>
      </c>
      <c r="C369" s="172" t="s">
        <v>2694</v>
      </c>
      <c r="D369" s="172" t="s">
        <v>98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46121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-15</v>
      </c>
    </row>
    <row r="370" spans="1:16" ht="19.5" hidden="1" customHeight="1">
      <c r="A370" s="172" t="s">
        <v>4098</v>
      </c>
      <c r="B370" s="176">
        <v>46127</v>
      </c>
      <c r="C370" s="172" t="s">
        <v>92</v>
      </c>
      <c r="D370" s="172" t="s">
        <v>24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46121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-73</v>
      </c>
    </row>
    <row r="371" spans="1:16" ht="19.5" hidden="1" customHeight="1">
      <c r="A371" s="172" t="s">
        <v>4098</v>
      </c>
      <c r="B371" s="176">
        <v>46127</v>
      </c>
      <c r="C371" s="172" t="s">
        <v>92</v>
      </c>
      <c r="D371" s="172" t="s">
        <v>97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46121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-73</v>
      </c>
    </row>
    <row r="372" spans="1:16" ht="19.5" hidden="1" customHeight="1">
      <c r="A372" s="172" t="s">
        <v>4097</v>
      </c>
      <c r="B372" s="176">
        <v>46127</v>
      </c>
      <c r="C372" s="172" t="s">
        <v>92</v>
      </c>
      <c r="D372" s="172" t="s">
        <v>24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46121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-73</v>
      </c>
    </row>
    <row r="373" spans="1:16" ht="19.5" hidden="1" customHeight="1">
      <c r="A373" s="172" t="s">
        <v>4097</v>
      </c>
      <c r="B373" s="176">
        <v>46127</v>
      </c>
      <c r="C373" s="172" t="s">
        <v>92</v>
      </c>
      <c r="D373" s="172" t="s">
        <v>97</v>
      </c>
      <c r="E373" s="172" t="s">
        <v>60</v>
      </c>
      <c r="F373" s="172" t="s">
        <v>1426</v>
      </c>
      <c r="G373" s="172" t="s">
        <v>84</v>
      </c>
      <c r="H373" s="177">
        <v>1</v>
      </c>
      <c r="I373" s="178">
        <v>0</v>
      </c>
      <c r="J373" s="176">
        <v>46121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-73</v>
      </c>
    </row>
    <row r="374" spans="1:16" ht="19.5" hidden="1" customHeight="1">
      <c r="A374" s="172" t="s">
        <v>4099</v>
      </c>
      <c r="B374" s="176">
        <v>46127</v>
      </c>
      <c r="C374" s="172" t="s">
        <v>92</v>
      </c>
      <c r="D374" s="172" t="s">
        <v>24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2750</v>
      </c>
      <c r="J374" s="176">
        <v>46123</v>
      </c>
      <c r="K374" s="172" t="s">
        <v>93</v>
      </c>
      <c r="L374" s="172" t="s">
        <v>94</v>
      </c>
      <c r="M374" s="179">
        <v>0.48</v>
      </c>
      <c r="N374" s="177"/>
      <c r="O374" s="177"/>
      <c r="P374" s="180">
        <v>-185</v>
      </c>
    </row>
    <row r="375" spans="1:16" ht="19.5" hidden="1" customHeight="1">
      <c r="A375" s="172" t="s">
        <v>4099</v>
      </c>
      <c r="B375" s="176">
        <v>46127</v>
      </c>
      <c r="C375" s="172" t="s">
        <v>100</v>
      </c>
      <c r="D375" s="172" t="s">
        <v>101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2750</v>
      </c>
      <c r="J375" s="176">
        <v>46123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955.82</v>
      </c>
    </row>
    <row r="376" spans="1:16" ht="19.5" hidden="1" customHeight="1">
      <c r="A376" s="172" t="s">
        <v>4099</v>
      </c>
      <c r="B376" s="176">
        <v>46127</v>
      </c>
      <c r="C376" s="172" t="s">
        <v>100</v>
      </c>
      <c r="D376" s="172" t="s">
        <v>102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2750</v>
      </c>
      <c r="J376" s="176">
        <v>46123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9.56</v>
      </c>
    </row>
    <row r="377" spans="1:16" ht="19.5" hidden="1" customHeight="1">
      <c r="A377" s="172" t="s">
        <v>4099</v>
      </c>
      <c r="B377" s="176">
        <v>46127</v>
      </c>
      <c r="C377" s="172" t="s">
        <v>100</v>
      </c>
      <c r="D377" s="172" t="s">
        <v>103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2750</v>
      </c>
      <c r="J377" s="176">
        <v>46123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1784.62</v>
      </c>
    </row>
    <row r="378" spans="1:16" ht="19.5" hidden="1" customHeight="1">
      <c r="A378" s="172" t="s">
        <v>4099</v>
      </c>
      <c r="B378" s="176">
        <v>46127</v>
      </c>
      <c r="C378" s="172" t="s">
        <v>104</v>
      </c>
      <c r="D378" s="172" t="s">
        <v>105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2750</v>
      </c>
      <c r="J378" s="176">
        <v>46123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-1320</v>
      </c>
    </row>
    <row r="379" spans="1:16" ht="19.5" hidden="1" customHeight="1">
      <c r="A379" s="172" t="s">
        <v>4099</v>
      </c>
      <c r="B379" s="176">
        <v>46127</v>
      </c>
      <c r="C379" s="172" t="s">
        <v>2694</v>
      </c>
      <c r="D379" s="172" t="s">
        <v>95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2750</v>
      </c>
      <c r="J379" s="176">
        <v>46123</v>
      </c>
      <c r="K379" s="172" t="s">
        <v>93</v>
      </c>
      <c r="L379" s="172" t="s">
        <v>94</v>
      </c>
      <c r="M379" s="179">
        <v>0.48</v>
      </c>
      <c r="N379" s="177"/>
      <c r="O379" s="177"/>
      <c r="P379" s="180">
        <v>-6.39</v>
      </c>
    </row>
    <row r="380" spans="1:16" ht="19.5" hidden="1" customHeight="1">
      <c r="A380" s="172" t="s">
        <v>4100</v>
      </c>
      <c r="B380" s="176">
        <v>46127</v>
      </c>
      <c r="C380" s="172" t="s">
        <v>92</v>
      </c>
      <c r="D380" s="172" t="s">
        <v>24</v>
      </c>
      <c r="E380" s="172" t="s">
        <v>42</v>
      </c>
      <c r="F380" s="172" t="s">
        <v>89</v>
      </c>
      <c r="G380" s="172" t="s">
        <v>84</v>
      </c>
      <c r="H380" s="177">
        <v>1</v>
      </c>
      <c r="I380" s="178">
        <v>2800</v>
      </c>
      <c r="J380" s="176">
        <v>46124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-182</v>
      </c>
    </row>
    <row r="381" spans="1:16" ht="19.5" hidden="1" customHeight="1">
      <c r="A381" s="172" t="s">
        <v>4100</v>
      </c>
      <c r="B381" s="176">
        <v>46127</v>
      </c>
      <c r="C381" s="172" t="s">
        <v>100</v>
      </c>
      <c r="D381" s="172" t="s">
        <v>101</v>
      </c>
      <c r="E381" s="172" t="s">
        <v>42</v>
      </c>
      <c r="F381" s="172" t="s">
        <v>89</v>
      </c>
      <c r="G381" s="172" t="s">
        <v>84</v>
      </c>
      <c r="H381" s="177">
        <v>1</v>
      </c>
      <c r="I381" s="178">
        <v>2800</v>
      </c>
      <c r="J381" s="176">
        <v>46124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1066.67</v>
      </c>
    </row>
    <row r="382" spans="1:16" ht="19.5" hidden="1" customHeight="1">
      <c r="A382" s="172" t="s">
        <v>4100</v>
      </c>
      <c r="B382" s="176">
        <v>46127</v>
      </c>
      <c r="C382" s="172" t="s">
        <v>100</v>
      </c>
      <c r="D382" s="172" t="s">
        <v>102</v>
      </c>
      <c r="E382" s="172" t="s">
        <v>42</v>
      </c>
      <c r="F382" s="172" t="s">
        <v>89</v>
      </c>
      <c r="G382" s="172" t="s">
        <v>84</v>
      </c>
      <c r="H382" s="177">
        <v>1</v>
      </c>
      <c r="I382" s="178">
        <v>2800</v>
      </c>
      <c r="J382" s="176">
        <v>46124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4100</v>
      </c>
      <c r="B383" s="176">
        <v>46127</v>
      </c>
      <c r="C383" s="172" t="s">
        <v>100</v>
      </c>
      <c r="D383" s="172" t="s">
        <v>103</v>
      </c>
      <c r="E383" s="172" t="s">
        <v>42</v>
      </c>
      <c r="F383" s="172" t="s">
        <v>89</v>
      </c>
      <c r="G383" s="172" t="s">
        <v>84</v>
      </c>
      <c r="H383" s="177">
        <v>1</v>
      </c>
      <c r="I383" s="178">
        <v>2800</v>
      </c>
      <c r="J383" s="176">
        <v>46124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1733.33</v>
      </c>
    </row>
    <row r="384" spans="1:16" ht="19.5" hidden="1" customHeight="1">
      <c r="A384" s="172" t="s">
        <v>4100</v>
      </c>
      <c r="B384" s="176">
        <v>46127</v>
      </c>
      <c r="C384" s="172" t="s">
        <v>104</v>
      </c>
      <c r="D384" s="172" t="s">
        <v>105</v>
      </c>
      <c r="E384" s="172" t="s">
        <v>42</v>
      </c>
      <c r="F384" s="172" t="s">
        <v>89</v>
      </c>
      <c r="G384" s="172" t="s">
        <v>84</v>
      </c>
      <c r="H384" s="177">
        <v>1</v>
      </c>
      <c r="I384" s="178">
        <v>2800</v>
      </c>
      <c r="J384" s="176">
        <v>46124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-1344</v>
      </c>
    </row>
    <row r="385" spans="1:16" ht="19.5" hidden="1" customHeight="1">
      <c r="A385" s="172" t="s">
        <v>4100</v>
      </c>
      <c r="B385" s="176">
        <v>46127</v>
      </c>
      <c r="C385" s="172" t="s">
        <v>2694</v>
      </c>
      <c r="D385" s="172" t="s">
        <v>95</v>
      </c>
      <c r="E385" s="172" t="s">
        <v>42</v>
      </c>
      <c r="F385" s="172" t="s">
        <v>89</v>
      </c>
      <c r="G385" s="172" t="s">
        <v>84</v>
      </c>
      <c r="H385" s="177">
        <v>1</v>
      </c>
      <c r="I385" s="178">
        <v>2800</v>
      </c>
      <c r="J385" s="176">
        <v>46124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-9.7200000000000006</v>
      </c>
    </row>
    <row r="386" spans="1:16" ht="19.5" hidden="1" customHeight="1">
      <c r="A386" s="172" t="s">
        <v>4101</v>
      </c>
      <c r="B386" s="176">
        <v>46127</v>
      </c>
      <c r="C386" s="172" t="s">
        <v>92</v>
      </c>
      <c r="D386" s="172" t="s">
        <v>24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2820</v>
      </c>
      <c r="J386" s="176">
        <v>46125</v>
      </c>
      <c r="K386" s="172" t="s">
        <v>93</v>
      </c>
      <c r="L386" s="172" t="s">
        <v>94</v>
      </c>
      <c r="M386" s="179">
        <v>0.48</v>
      </c>
      <c r="N386" s="177"/>
      <c r="O386" s="177"/>
      <c r="P386" s="180">
        <v>-80</v>
      </c>
    </row>
    <row r="387" spans="1:16" ht="19.5" hidden="1" customHeight="1">
      <c r="A387" s="172" t="s">
        <v>4101</v>
      </c>
      <c r="B387" s="176">
        <v>46127</v>
      </c>
      <c r="C387" s="172" t="s">
        <v>100</v>
      </c>
      <c r="D387" s="172" t="s">
        <v>101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46125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1029.52</v>
      </c>
    </row>
    <row r="388" spans="1:16" ht="19.5" hidden="1" customHeight="1">
      <c r="A388" s="172" t="s">
        <v>4101</v>
      </c>
      <c r="B388" s="176">
        <v>46127</v>
      </c>
      <c r="C388" s="172" t="s">
        <v>100</v>
      </c>
      <c r="D388" s="172" t="s">
        <v>102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46125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10.3</v>
      </c>
    </row>
    <row r="389" spans="1:16" ht="19.5" hidden="1" customHeight="1">
      <c r="A389" s="172" t="s">
        <v>4101</v>
      </c>
      <c r="B389" s="176">
        <v>46127</v>
      </c>
      <c r="C389" s="172" t="s">
        <v>100</v>
      </c>
      <c r="D389" s="172" t="s">
        <v>103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1780.18</v>
      </c>
    </row>
    <row r="390" spans="1:16" ht="19.5" hidden="1" customHeight="1">
      <c r="A390" s="172" t="s">
        <v>4101</v>
      </c>
      <c r="B390" s="176">
        <v>46127</v>
      </c>
      <c r="C390" s="172" t="s">
        <v>104</v>
      </c>
      <c r="D390" s="172" t="s">
        <v>105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46125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-1353.6</v>
      </c>
    </row>
    <row r="391" spans="1:16" ht="19.5" hidden="1" customHeight="1">
      <c r="A391" s="172" t="s">
        <v>4101</v>
      </c>
      <c r="B391" s="176">
        <v>46127</v>
      </c>
      <c r="C391" s="172" t="s">
        <v>2694</v>
      </c>
      <c r="D391" s="172" t="s">
        <v>95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46125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-7.52</v>
      </c>
    </row>
    <row r="392" spans="1:16" ht="19.5" hidden="1" customHeight="1">
      <c r="A392" s="172" t="s">
        <v>4101</v>
      </c>
      <c r="B392" s="176">
        <v>46127</v>
      </c>
      <c r="C392" s="172" t="s">
        <v>2694</v>
      </c>
      <c r="D392" s="172" t="s">
        <v>82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0</v>
      </c>
      <c r="J392" s="176">
        <v>46125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-19.559999999999999</v>
      </c>
    </row>
    <row r="393" spans="1:16" ht="19.5" hidden="1" customHeight="1">
      <c r="A393" s="172" t="s">
        <v>4102</v>
      </c>
      <c r="B393" s="176">
        <v>46127</v>
      </c>
      <c r="C393" s="172" t="s">
        <v>92</v>
      </c>
      <c r="D393" s="172" t="s">
        <v>24</v>
      </c>
      <c r="E393" s="172" t="s">
        <v>40</v>
      </c>
      <c r="F393" s="172" t="s">
        <v>197</v>
      </c>
      <c r="G393" s="172" t="s">
        <v>84</v>
      </c>
      <c r="H393" s="177">
        <v>1</v>
      </c>
      <c r="I393" s="178">
        <v>2820</v>
      </c>
      <c r="J393" s="176">
        <v>46126</v>
      </c>
      <c r="K393" s="172" t="s">
        <v>93</v>
      </c>
      <c r="L393" s="172" t="s">
        <v>94</v>
      </c>
      <c r="M393" s="179">
        <v>0.48</v>
      </c>
      <c r="N393" s="177"/>
      <c r="O393" s="177"/>
      <c r="P393" s="180">
        <v>-77</v>
      </c>
    </row>
    <row r="394" spans="1:16" ht="19.5" hidden="1" customHeight="1">
      <c r="A394" s="172" t="s">
        <v>4102</v>
      </c>
      <c r="B394" s="176">
        <v>46127</v>
      </c>
      <c r="C394" s="172" t="s">
        <v>100</v>
      </c>
      <c r="D394" s="172" t="s">
        <v>101</v>
      </c>
      <c r="E394" s="172" t="s">
        <v>40</v>
      </c>
      <c r="F394" s="172" t="s">
        <v>197</v>
      </c>
      <c r="G394" s="172" t="s">
        <v>84</v>
      </c>
      <c r="H394" s="177">
        <v>1</v>
      </c>
      <c r="I394" s="178">
        <v>2820</v>
      </c>
      <c r="J394" s="176">
        <v>46126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982.86</v>
      </c>
    </row>
    <row r="395" spans="1:16" ht="19.5" hidden="1" customHeight="1">
      <c r="A395" s="172" t="s">
        <v>4102</v>
      </c>
      <c r="B395" s="176">
        <v>46127</v>
      </c>
      <c r="C395" s="172" t="s">
        <v>100</v>
      </c>
      <c r="D395" s="172" t="s">
        <v>102</v>
      </c>
      <c r="E395" s="172" t="s">
        <v>40</v>
      </c>
      <c r="F395" s="172" t="s">
        <v>197</v>
      </c>
      <c r="G395" s="172" t="s">
        <v>84</v>
      </c>
      <c r="H395" s="177">
        <v>1</v>
      </c>
      <c r="I395" s="178">
        <v>2820</v>
      </c>
      <c r="J395" s="176">
        <v>46126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9.83</v>
      </c>
    </row>
    <row r="396" spans="1:16" ht="19.5" hidden="1" customHeight="1">
      <c r="A396" s="172" t="s">
        <v>4102</v>
      </c>
      <c r="B396" s="176">
        <v>46127</v>
      </c>
      <c r="C396" s="172" t="s">
        <v>100</v>
      </c>
      <c r="D396" s="172" t="s">
        <v>103</v>
      </c>
      <c r="E396" s="172" t="s">
        <v>40</v>
      </c>
      <c r="F396" s="172" t="s">
        <v>197</v>
      </c>
      <c r="G396" s="172" t="s">
        <v>84</v>
      </c>
      <c r="H396" s="177">
        <v>1</v>
      </c>
      <c r="I396" s="178">
        <v>2820</v>
      </c>
      <c r="J396" s="176">
        <v>46126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1827.31</v>
      </c>
    </row>
    <row r="397" spans="1:16" ht="19.5" hidden="1" customHeight="1">
      <c r="A397" s="172" t="s">
        <v>4102</v>
      </c>
      <c r="B397" s="176">
        <v>46127</v>
      </c>
      <c r="C397" s="172" t="s">
        <v>104</v>
      </c>
      <c r="D397" s="172" t="s">
        <v>105</v>
      </c>
      <c r="E397" s="172" t="s">
        <v>40</v>
      </c>
      <c r="F397" s="172" t="s">
        <v>197</v>
      </c>
      <c r="G397" s="172" t="s">
        <v>84</v>
      </c>
      <c r="H397" s="177">
        <v>1</v>
      </c>
      <c r="I397" s="178">
        <v>2820</v>
      </c>
      <c r="J397" s="176">
        <v>46126</v>
      </c>
      <c r="K397" s="172" t="s">
        <v>93</v>
      </c>
      <c r="L397" s="172" t="s">
        <v>94</v>
      </c>
      <c r="M397" s="179">
        <v>0.48</v>
      </c>
      <c r="N397" s="177"/>
      <c r="O397" s="177"/>
      <c r="P397" s="180">
        <v>-1353.6</v>
      </c>
    </row>
    <row r="398" spans="1:16" ht="19.5" hidden="1" customHeight="1">
      <c r="A398" s="172" t="s">
        <v>4102</v>
      </c>
      <c r="B398" s="176">
        <v>46127</v>
      </c>
      <c r="C398" s="172" t="s">
        <v>2694</v>
      </c>
      <c r="D398" s="172" t="s">
        <v>95</v>
      </c>
      <c r="E398" s="172" t="s">
        <v>40</v>
      </c>
      <c r="F398" s="172" t="s">
        <v>197</v>
      </c>
      <c r="G398" s="172" t="s">
        <v>84</v>
      </c>
      <c r="H398" s="177">
        <v>1</v>
      </c>
      <c r="I398" s="178">
        <v>2820</v>
      </c>
      <c r="J398" s="176">
        <v>46126</v>
      </c>
      <c r="K398" s="172" t="s">
        <v>93</v>
      </c>
      <c r="L398" s="172" t="s">
        <v>94</v>
      </c>
      <c r="M398" s="179">
        <v>0.48</v>
      </c>
      <c r="N398" s="177"/>
      <c r="O398" s="177"/>
      <c r="P398" s="180">
        <v>-7.62</v>
      </c>
    </row>
    <row r="399" spans="1:16" ht="19.5" hidden="1" customHeight="1">
      <c r="A399" s="172" t="s">
        <v>4103</v>
      </c>
      <c r="B399" s="176">
        <v>46127</v>
      </c>
      <c r="C399" s="172" t="s">
        <v>2694</v>
      </c>
      <c r="D399" s="172" t="s">
        <v>95</v>
      </c>
      <c r="E399" s="172" t="s">
        <v>57</v>
      </c>
      <c r="F399" s="172" t="s">
        <v>1263</v>
      </c>
      <c r="G399" s="172" t="s">
        <v>84</v>
      </c>
      <c r="H399" s="177">
        <v>1</v>
      </c>
      <c r="I399" s="178">
        <v>0</v>
      </c>
      <c r="J399" s="176">
        <v>46122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-6.64</v>
      </c>
    </row>
    <row r="400" spans="1:16" ht="19.5" hidden="1" customHeight="1">
      <c r="A400" s="172" t="s">
        <v>4103</v>
      </c>
      <c r="B400" s="176">
        <v>46127</v>
      </c>
      <c r="C400" s="172" t="s">
        <v>92</v>
      </c>
      <c r="D400" s="172" t="s">
        <v>24</v>
      </c>
      <c r="E400" s="172" t="s">
        <v>57</v>
      </c>
      <c r="F400" s="172" t="s">
        <v>1263</v>
      </c>
      <c r="G400" s="172" t="s">
        <v>84</v>
      </c>
      <c r="H400" s="177">
        <v>1</v>
      </c>
      <c r="I400" s="178">
        <v>0</v>
      </c>
      <c r="J400" s="176">
        <v>46122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-71</v>
      </c>
    </row>
    <row r="401" spans="1:16" ht="19.5" hidden="1" customHeight="1">
      <c r="A401" s="172" t="s">
        <v>4103</v>
      </c>
      <c r="B401" s="176">
        <v>46127</v>
      </c>
      <c r="C401" s="172" t="s">
        <v>92</v>
      </c>
      <c r="D401" s="172" t="s">
        <v>97</v>
      </c>
      <c r="E401" s="172" t="s">
        <v>57</v>
      </c>
      <c r="F401" s="172" t="s">
        <v>1263</v>
      </c>
      <c r="G401" s="172" t="s">
        <v>84</v>
      </c>
      <c r="H401" s="177">
        <v>1</v>
      </c>
      <c r="I401" s="178">
        <v>0</v>
      </c>
      <c r="J401" s="176">
        <v>46122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-71</v>
      </c>
    </row>
    <row r="402" spans="1:16" ht="19.5" hidden="1" customHeight="1">
      <c r="A402" s="172" t="s">
        <v>4102</v>
      </c>
      <c r="B402" s="176">
        <v>46127</v>
      </c>
      <c r="C402" s="172" t="s">
        <v>2694</v>
      </c>
      <c r="D402" s="172" t="s">
        <v>82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46126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-18.670000000000002</v>
      </c>
    </row>
    <row r="403" spans="1:16" ht="19.5" hidden="1" customHeight="1">
      <c r="A403" s="172" t="s">
        <v>4104</v>
      </c>
      <c r="B403" s="176">
        <v>46127</v>
      </c>
      <c r="C403" s="172" t="s">
        <v>92</v>
      </c>
      <c r="D403" s="172" t="s">
        <v>24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46121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-77</v>
      </c>
    </row>
    <row r="404" spans="1:16" ht="19.5" hidden="1" customHeight="1">
      <c r="A404" s="172" t="s">
        <v>4104</v>
      </c>
      <c r="B404" s="176">
        <v>46127</v>
      </c>
      <c r="C404" s="172" t="s">
        <v>92</v>
      </c>
      <c r="D404" s="172" t="s">
        <v>97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46121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-81</v>
      </c>
    </row>
    <row r="405" spans="1:16" ht="19.5" hidden="1" customHeight="1">
      <c r="A405" s="172" t="s">
        <v>4104</v>
      </c>
      <c r="B405" s="176">
        <v>46127</v>
      </c>
      <c r="C405" s="172" t="s">
        <v>2694</v>
      </c>
      <c r="D405" s="172" t="s">
        <v>95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46121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-7.34</v>
      </c>
    </row>
    <row r="406" spans="1:16" ht="19.5" hidden="1" customHeight="1">
      <c r="A406" s="172" t="s">
        <v>4104</v>
      </c>
      <c r="B406" s="176">
        <v>46127</v>
      </c>
      <c r="C406" s="172" t="s">
        <v>2694</v>
      </c>
      <c r="D406" s="172" t="s">
        <v>98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0</v>
      </c>
      <c r="J406" s="176">
        <v>46121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3790</v>
      </c>
      <c r="B407" s="176">
        <v>46127</v>
      </c>
      <c r="C407" s="172" t="s">
        <v>92</v>
      </c>
      <c r="D407" s="172" t="s">
        <v>24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46115</v>
      </c>
      <c r="K407" s="172" t="s">
        <v>93</v>
      </c>
      <c r="L407" s="172" t="s">
        <v>94</v>
      </c>
      <c r="M407" s="179">
        <v>0</v>
      </c>
      <c r="N407" s="177"/>
      <c r="O407" s="177">
        <v>34</v>
      </c>
      <c r="P407" s="180">
        <v>-56.94</v>
      </c>
    </row>
    <row r="408" spans="1:16" ht="19.5" hidden="1" customHeight="1">
      <c r="A408" s="172" t="s">
        <v>3790</v>
      </c>
      <c r="B408" s="176">
        <v>46127</v>
      </c>
      <c r="C408" s="172" t="s">
        <v>2694</v>
      </c>
      <c r="D408" s="172" t="s">
        <v>95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46115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-4.95</v>
      </c>
    </row>
    <row r="409" spans="1:16" ht="19.5" hidden="1" customHeight="1">
      <c r="A409" s="172" t="s">
        <v>3790</v>
      </c>
      <c r="B409" s="176">
        <v>46127</v>
      </c>
      <c r="C409" s="172" t="s">
        <v>92</v>
      </c>
      <c r="D409" s="172" t="s">
        <v>96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46115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0</v>
      </c>
    </row>
    <row r="410" spans="1:16" ht="19.5" hidden="1" customHeight="1">
      <c r="A410" s="172" t="s">
        <v>3790</v>
      </c>
      <c r="B410" s="176">
        <v>46127</v>
      </c>
      <c r="C410" s="172" t="s">
        <v>92</v>
      </c>
      <c r="D410" s="172" t="s">
        <v>97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46115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-56.94</v>
      </c>
    </row>
    <row r="411" spans="1:16" ht="19.5" hidden="1" customHeight="1">
      <c r="A411" s="172" t="s">
        <v>3790</v>
      </c>
      <c r="B411" s="176">
        <v>46127</v>
      </c>
      <c r="C411" s="172" t="s">
        <v>2694</v>
      </c>
      <c r="D411" s="172" t="s">
        <v>98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-15</v>
      </c>
    </row>
    <row r="412" spans="1:16" ht="19.5" hidden="1" customHeight="1">
      <c r="A412" s="172" t="s">
        <v>4105</v>
      </c>
      <c r="B412" s="176">
        <v>46127</v>
      </c>
      <c r="C412" s="172" t="s">
        <v>92</v>
      </c>
      <c r="D412" s="172" t="s">
        <v>24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2650</v>
      </c>
      <c r="J412" s="176">
        <v>46126</v>
      </c>
      <c r="K412" s="172" t="s">
        <v>93</v>
      </c>
      <c r="L412" s="172" t="s">
        <v>94</v>
      </c>
      <c r="M412" s="179">
        <v>0.48</v>
      </c>
      <c r="N412" s="177"/>
      <c r="O412" s="177"/>
      <c r="P412" s="180">
        <v>-81</v>
      </c>
    </row>
    <row r="413" spans="1:16" ht="19.5" hidden="1" customHeight="1">
      <c r="A413" s="172" t="s">
        <v>4105</v>
      </c>
      <c r="B413" s="176">
        <v>46127</v>
      </c>
      <c r="C413" s="172" t="s">
        <v>100</v>
      </c>
      <c r="D413" s="172" t="s">
        <v>101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2650</v>
      </c>
      <c r="J413" s="176">
        <v>46126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921.62</v>
      </c>
    </row>
    <row r="414" spans="1:16" ht="19.5" hidden="1" customHeight="1">
      <c r="A414" s="172" t="s">
        <v>4105</v>
      </c>
      <c r="B414" s="176">
        <v>46127</v>
      </c>
      <c r="C414" s="172" t="s">
        <v>100</v>
      </c>
      <c r="D414" s="172" t="s">
        <v>102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2650</v>
      </c>
      <c r="J414" s="176">
        <v>46126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9.2200000000000006</v>
      </c>
    </row>
    <row r="415" spans="1:16" ht="19.5" hidden="1" customHeight="1">
      <c r="A415" s="172" t="s">
        <v>4105</v>
      </c>
      <c r="B415" s="176">
        <v>46127</v>
      </c>
      <c r="C415" s="172" t="s">
        <v>100</v>
      </c>
      <c r="D415" s="172" t="s">
        <v>103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2650</v>
      </c>
      <c r="J415" s="176">
        <v>46126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1719.16</v>
      </c>
    </row>
    <row r="416" spans="1:16" ht="19.5" hidden="1" customHeight="1">
      <c r="A416" s="172" t="s">
        <v>4105</v>
      </c>
      <c r="B416" s="176">
        <v>46127</v>
      </c>
      <c r="C416" s="172" t="s">
        <v>104</v>
      </c>
      <c r="D416" s="172" t="s">
        <v>105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2650</v>
      </c>
      <c r="J416" s="176">
        <v>46126</v>
      </c>
      <c r="K416" s="172" t="s">
        <v>93</v>
      </c>
      <c r="L416" s="172" t="s">
        <v>94</v>
      </c>
      <c r="M416" s="179">
        <v>0.48</v>
      </c>
      <c r="N416" s="177"/>
      <c r="O416" s="177"/>
      <c r="P416" s="180">
        <v>-1272</v>
      </c>
    </row>
    <row r="417" spans="1:16" ht="19.5" hidden="1" customHeight="1">
      <c r="A417" s="172" t="s">
        <v>4105</v>
      </c>
      <c r="B417" s="176">
        <v>46127</v>
      </c>
      <c r="C417" s="172" t="s">
        <v>2694</v>
      </c>
      <c r="D417" s="172" t="s">
        <v>95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2650</v>
      </c>
      <c r="J417" s="176">
        <v>46126</v>
      </c>
      <c r="K417" s="172" t="s">
        <v>93</v>
      </c>
      <c r="L417" s="172" t="s">
        <v>94</v>
      </c>
      <c r="M417" s="179">
        <v>0.48</v>
      </c>
      <c r="N417" s="177"/>
      <c r="O417" s="177"/>
      <c r="P417" s="180">
        <v>-5.39</v>
      </c>
    </row>
    <row r="418" spans="1:16" ht="19.5" hidden="1" customHeight="1">
      <c r="A418" s="172" t="s">
        <v>4105</v>
      </c>
      <c r="B418" s="176">
        <v>46127</v>
      </c>
      <c r="C418" s="172" t="s">
        <v>2694</v>
      </c>
      <c r="D418" s="172" t="s">
        <v>82</v>
      </c>
      <c r="E418" s="172" t="s">
        <v>60</v>
      </c>
      <c r="F418" s="172" t="s">
        <v>1426</v>
      </c>
      <c r="G418" s="172" t="s">
        <v>84</v>
      </c>
      <c r="H418" s="177">
        <v>1</v>
      </c>
      <c r="I418" s="178">
        <v>0</v>
      </c>
      <c r="J418" s="176">
        <v>46126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-17.510000000000002</v>
      </c>
    </row>
    <row r="419" spans="1:16" ht="19.5" hidden="1" customHeight="1">
      <c r="A419" s="172" t="s">
        <v>4106</v>
      </c>
      <c r="B419" s="176">
        <v>46127</v>
      </c>
      <c r="C419" s="172" t="s">
        <v>2694</v>
      </c>
      <c r="D419" s="172" t="s">
        <v>82</v>
      </c>
      <c r="E419" s="172" t="s">
        <v>60</v>
      </c>
      <c r="F419" s="172" t="s">
        <v>1426</v>
      </c>
      <c r="G419" s="172" t="s">
        <v>84</v>
      </c>
      <c r="H419" s="177">
        <v>1</v>
      </c>
      <c r="I419" s="178">
        <v>0</v>
      </c>
      <c r="J419" s="176">
        <v>46127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-18.04</v>
      </c>
    </row>
    <row r="420" spans="1:16" ht="19.5" hidden="1" customHeight="1">
      <c r="A420" s="172" t="s">
        <v>4107</v>
      </c>
      <c r="B420" s="176">
        <v>46127</v>
      </c>
      <c r="C420" s="172" t="s">
        <v>2694</v>
      </c>
      <c r="D420" s="172" t="s">
        <v>82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46127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-19.14</v>
      </c>
    </row>
    <row r="421" spans="1:16" ht="19.5" hidden="1" customHeight="1">
      <c r="A421" s="172" t="s">
        <v>3809</v>
      </c>
      <c r="B421" s="176">
        <v>46127</v>
      </c>
      <c r="C421" s="172" t="s">
        <v>92</v>
      </c>
      <c r="D421" s="172" t="s">
        <v>97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46119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-80</v>
      </c>
    </row>
    <row r="422" spans="1:16" ht="19.5" hidden="1" customHeight="1">
      <c r="A422" s="172" t="s">
        <v>3809</v>
      </c>
      <c r="B422" s="176">
        <v>46127</v>
      </c>
      <c r="C422" s="172" t="s">
        <v>2694</v>
      </c>
      <c r="D422" s="172" t="s">
        <v>98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46119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4108</v>
      </c>
      <c r="B423" s="176">
        <v>46127</v>
      </c>
      <c r="C423" s="172" t="s">
        <v>2694</v>
      </c>
      <c r="D423" s="172" t="s">
        <v>82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0</v>
      </c>
      <c r="J423" s="176">
        <v>46127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-21.79</v>
      </c>
    </row>
    <row r="424" spans="1:16" ht="19.5" hidden="1" customHeight="1">
      <c r="A424" s="172" t="s">
        <v>4109</v>
      </c>
      <c r="B424" s="176">
        <v>46127</v>
      </c>
      <c r="C424" s="172" t="s">
        <v>92</v>
      </c>
      <c r="D424" s="172" t="s">
        <v>24</v>
      </c>
      <c r="E424" s="172" t="s">
        <v>39</v>
      </c>
      <c r="F424" s="172" t="s">
        <v>117</v>
      </c>
      <c r="G424" s="172" t="s">
        <v>84</v>
      </c>
      <c r="H424" s="177">
        <v>1</v>
      </c>
      <c r="I424" s="178">
        <v>0</v>
      </c>
      <c r="J424" s="176">
        <v>46125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-81</v>
      </c>
    </row>
    <row r="425" spans="1:16" ht="19.5" hidden="1" customHeight="1">
      <c r="A425" s="172" t="s">
        <v>4109</v>
      </c>
      <c r="B425" s="176">
        <v>46127</v>
      </c>
      <c r="C425" s="172" t="s">
        <v>92</v>
      </c>
      <c r="D425" s="172" t="s">
        <v>97</v>
      </c>
      <c r="E425" s="172" t="s">
        <v>39</v>
      </c>
      <c r="F425" s="172" t="s">
        <v>117</v>
      </c>
      <c r="G425" s="172" t="s">
        <v>84</v>
      </c>
      <c r="H425" s="177">
        <v>1</v>
      </c>
      <c r="I425" s="178">
        <v>0</v>
      </c>
      <c r="J425" s="176">
        <v>46125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-81</v>
      </c>
    </row>
    <row r="426" spans="1:16" ht="19.5" customHeight="1">
      <c r="A426" s="172" t="s">
        <v>3246</v>
      </c>
      <c r="B426" s="176">
        <v>46127</v>
      </c>
      <c r="C426" s="172" t="s">
        <v>109</v>
      </c>
      <c r="D426" s="172" t="s">
        <v>139</v>
      </c>
      <c r="E426" s="172" t="s">
        <v>85</v>
      </c>
      <c r="F426" s="172" t="s">
        <v>85</v>
      </c>
      <c r="G426" s="172" t="s">
        <v>85</v>
      </c>
      <c r="H426" s="177">
        <v>0</v>
      </c>
      <c r="I426" s="178">
        <v>0</v>
      </c>
      <c r="J426" s="176">
        <v>46127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-422.29</v>
      </c>
    </row>
    <row r="427" spans="1:16" ht="19.5" customHeight="1">
      <c r="A427" s="172" t="s">
        <v>142</v>
      </c>
      <c r="B427" s="176">
        <v>46127</v>
      </c>
      <c r="C427" s="172" t="s">
        <v>109</v>
      </c>
      <c r="D427" s="172" t="s">
        <v>143</v>
      </c>
      <c r="E427" s="172" t="s">
        <v>85</v>
      </c>
      <c r="F427" s="172" t="s">
        <v>85</v>
      </c>
      <c r="G427" s="172" t="s">
        <v>85</v>
      </c>
      <c r="H427" s="177">
        <v>0</v>
      </c>
      <c r="I427" s="178">
        <v>0</v>
      </c>
      <c r="J427" s="176">
        <v>46127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-540</v>
      </c>
    </row>
    <row r="428" spans="1:16" ht="19.5" customHeight="1">
      <c r="A428" s="172" t="s">
        <v>3251</v>
      </c>
      <c r="B428" s="176">
        <v>46127</v>
      </c>
      <c r="C428" s="172" t="s">
        <v>109</v>
      </c>
      <c r="D428" s="172" t="s">
        <v>139</v>
      </c>
      <c r="E428" s="172" t="s">
        <v>85</v>
      </c>
      <c r="F428" s="172" t="s">
        <v>85</v>
      </c>
      <c r="G428" s="172" t="s">
        <v>85</v>
      </c>
      <c r="H428" s="177">
        <v>0</v>
      </c>
      <c r="I428" s="178">
        <v>0</v>
      </c>
      <c r="J428" s="176">
        <v>46127</v>
      </c>
      <c r="K428" s="172" t="s">
        <v>85</v>
      </c>
      <c r="L428" s="172" t="s">
        <v>85</v>
      </c>
      <c r="M428" s="179">
        <v>0</v>
      </c>
      <c r="N428" s="177"/>
      <c r="O428" s="177"/>
      <c r="P428" s="180">
        <v>-401.25</v>
      </c>
    </row>
    <row r="429" spans="1:16" ht="19.5" customHeight="1">
      <c r="A429" s="172" t="s">
        <v>3720</v>
      </c>
      <c r="B429" s="176">
        <v>46127</v>
      </c>
      <c r="C429" s="172" t="s">
        <v>109</v>
      </c>
      <c r="D429" s="172" t="s">
        <v>139</v>
      </c>
      <c r="E429" s="172" t="s">
        <v>85</v>
      </c>
      <c r="F429" s="172" t="s">
        <v>85</v>
      </c>
      <c r="G429" s="172" t="s">
        <v>85</v>
      </c>
      <c r="H429" s="177">
        <v>0</v>
      </c>
      <c r="I429" s="178">
        <v>0</v>
      </c>
      <c r="J429" s="176">
        <v>46127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-277.36</v>
      </c>
    </row>
    <row r="430" spans="1:16" ht="19.5" customHeight="1">
      <c r="A430" s="172" t="s">
        <v>3432</v>
      </c>
      <c r="B430" s="176">
        <v>46127</v>
      </c>
      <c r="C430" s="172" t="s">
        <v>109</v>
      </c>
      <c r="D430" s="172" t="s">
        <v>139</v>
      </c>
      <c r="E430" s="172" t="s">
        <v>85</v>
      </c>
      <c r="F430" s="172" t="s">
        <v>85</v>
      </c>
      <c r="G430" s="172" t="s">
        <v>85</v>
      </c>
      <c r="H430" s="177">
        <v>0</v>
      </c>
      <c r="I430" s="178">
        <v>0</v>
      </c>
      <c r="J430" s="176">
        <v>46127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-399.8</v>
      </c>
    </row>
    <row r="431" spans="1:16" ht="19.5" customHeight="1">
      <c r="A431" s="172" t="s">
        <v>3433</v>
      </c>
      <c r="B431" s="176">
        <v>46127</v>
      </c>
      <c r="C431" s="172" t="s">
        <v>109</v>
      </c>
      <c r="D431" s="172" t="s">
        <v>139</v>
      </c>
      <c r="E431" s="172" t="s">
        <v>85</v>
      </c>
      <c r="F431" s="172" t="s">
        <v>85</v>
      </c>
      <c r="G431" s="172" t="s">
        <v>85</v>
      </c>
      <c r="H431" s="177">
        <v>0</v>
      </c>
      <c r="I431" s="178">
        <v>0</v>
      </c>
      <c r="J431" s="176">
        <v>46127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-455.96</v>
      </c>
    </row>
    <row r="432" spans="1:16" ht="19.5" customHeight="1">
      <c r="A432" s="172" t="s">
        <v>3434</v>
      </c>
      <c r="B432" s="176">
        <v>46127</v>
      </c>
      <c r="C432" s="172" t="s">
        <v>109</v>
      </c>
      <c r="D432" s="172" t="s">
        <v>139</v>
      </c>
      <c r="E432" s="172" t="s">
        <v>85</v>
      </c>
      <c r="F432" s="172" t="s">
        <v>85</v>
      </c>
      <c r="G432" s="172" t="s">
        <v>85</v>
      </c>
      <c r="H432" s="177">
        <v>0</v>
      </c>
      <c r="I432" s="178">
        <v>0</v>
      </c>
      <c r="J432" s="176">
        <v>46127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-286.87</v>
      </c>
    </row>
    <row r="433" spans="1:16" ht="19.5" customHeight="1">
      <c r="A433" s="172" t="s">
        <v>3013</v>
      </c>
      <c r="B433" s="176">
        <v>46127</v>
      </c>
      <c r="C433" s="172" t="s">
        <v>109</v>
      </c>
      <c r="D433" s="172" t="s">
        <v>143</v>
      </c>
      <c r="E433" s="172" t="s">
        <v>85</v>
      </c>
      <c r="F433" s="172" t="s">
        <v>85</v>
      </c>
      <c r="G433" s="172" t="s">
        <v>85</v>
      </c>
      <c r="H433" s="177">
        <v>0</v>
      </c>
      <c r="I433" s="178">
        <v>0</v>
      </c>
      <c r="J433" s="176">
        <v>46127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-555.5</v>
      </c>
    </row>
    <row r="434" spans="1:16" ht="19.5" customHeight="1">
      <c r="A434" s="172" t="s">
        <v>3406</v>
      </c>
      <c r="B434" s="176">
        <v>46127</v>
      </c>
      <c r="C434" s="172" t="s">
        <v>109</v>
      </c>
      <c r="D434" s="172" t="s">
        <v>139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46127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-285.18</v>
      </c>
    </row>
    <row r="435" spans="1:16" ht="19.5" customHeight="1">
      <c r="A435" s="172" t="s">
        <v>3408</v>
      </c>
      <c r="B435" s="176">
        <v>46127</v>
      </c>
      <c r="C435" s="172" t="s">
        <v>109</v>
      </c>
      <c r="D435" s="172" t="s">
        <v>139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46127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-438.81</v>
      </c>
    </row>
    <row r="436" spans="1:16" ht="19.5" hidden="1" customHeight="1">
      <c r="A436" s="172" t="s">
        <v>4050</v>
      </c>
      <c r="B436" s="176">
        <v>46128</v>
      </c>
      <c r="C436" s="172" t="s">
        <v>92</v>
      </c>
      <c r="D436" s="172" t="s">
        <v>24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46123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-70</v>
      </c>
    </row>
    <row r="437" spans="1:16" ht="19.5" hidden="1" customHeight="1">
      <c r="A437" s="172" t="s">
        <v>4050</v>
      </c>
      <c r="B437" s="176">
        <v>46128</v>
      </c>
      <c r="C437" s="172" t="s">
        <v>92</v>
      </c>
      <c r="D437" s="172" t="s">
        <v>97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46123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-70</v>
      </c>
    </row>
    <row r="438" spans="1:16" ht="19.5" hidden="1" customHeight="1">
      <c r="A438" s="172" t="s">
        <v>4050</v>
      </c>
      <c r="B438" s="176">
        <v>46128</v>
      </c>
      <c r="C438" s="172" t="s">
        <v>2694</v>
      </c>
      <c r="D438" s="172" t="s">
        <v>95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46123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-9.4600000000000009</v>
      </c>
    </row>
    <row r="439" spans="1:16" ht="19.5" hidden="1" customHeight="1">
      <c r="A439" s="172" t="s">
        <v>4050</v>
      </c>
      <c r="B439" s="176">
        <v>46128</v>
      </c>
      <c r="C439" s="172" t="s">
        <v>2694</v>
      </c>
      <c r="D439" s="172" t="s">
        <v>98</v>
      </c>
      <c r="E439" s="172" t="s">
        <v>42</v>
      </c>
      <c r="F439" s="172" t="s">
        <v>89</v>
      </c>
      <c r="G439" s="172" t="s">
        <v>84</v>
      </c>
      <c r="H439" s="177">
        <v>1</v>
      </c>
      <c r="I439" s="178">
        <v>0</v>
      </c>
      <c r="J439" s="176">
        <v>46123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-15</v>
      </c>
    </row>
    <row r="440" spans="1:16" ht="19.5" hidden="1" customHeight="1">
      <c r="A440" s="172" t="s">
        <v>4110</v>
      </c>
      <c r="B440" s="176">
        <v>46128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46123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-70</v>
      </c>
    </row>
    <row r="441" spans="1:16" ht="19.5" hidden="1" customHeight="1">
      <c r="A441" s="172" t="s">
        <v>4110</v>
      </c>
      <c r="B441" s="176">
        <v>46128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46123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-74</v>
      </c>
    </row>
    <row r="442" spans="1:16" ht="19.5" hidden="1" customHeight="1">
      <c r="A442" s="172" t="s">
        <v>4110</v>
      </c>
      <c r="B442" s="176">
        <v>46128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46123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4111</v>
      </c>
      <c r="B443" s="176">
        <v>46128</v>
      </c>
      <c r="C443" s="172" t="s">
        <v>2694</v>
      </c>
      <c r="D443" s="172" t="s">
        <v>95</v>
      </c>
      <c r="E443" s="172" t="s">
        <v>60</v>
      </c>
      <c r="F443" s="172" t="s">
        <v>1426</v>
      </c>
      <c r="G443" s="172" t="s">
        <v>84</v>
      </c>
      <c r="H443" s="177">
        <v>1</v>
      </c>
      <c r="I443" s="178">
        <v>0</v>
      </c>
      <c r="J443" s="176">
        <v>46124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-6.91</v>
      </c>
    </row>
    <row r="444" spans="1:16" ht="19.5" hidden="1" customHeight="1">
      <c r="A444" s="172" t="s">
        <v>4111</v>
      </c>
      <c r="B444" s="176">
        <v>46128</v>
      </c>
      <c r="C444" s="172" t="s">
        <v>92</v>
      </c>
      <c r="D444" s="172" t="s">
        <v>24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46124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-72</v>
      </c>
    </row>
    <row r="445" spans="1:16" ht="19.5" hidden="1" customHeight="1">
      <c r="A445" s="172" t="s">
        <v>4111</v>
      </c>
      <c r="B445" s="176">
        <v>46128</v>
      </c>
      <c r="C445" s="172" t="s">
        <v>92</v>
      </c>
      <c r="D445" s="172" t="s">
        <v>97</v>
      </c>
      <c r="E445" s="172" t="s">
        <v>60</v>
      </c>
      <c r="F445" s="172" t="s">
        <v>1426</v>
      </c>
      <c r="G445" s="172" t="s">
        <v>84</v>
      </c>
      <c r="H445" s="177">
        <v>1</v>
      </c>
      <c r="I445" s="178">
        <v>0</v>
      </c>
      <c r="J445" s="176">
        <v>46124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-71</v>
      </c>
    </row>
    <row r="446" spans="1:16" ht="19.5" hidden="1" customHeight="1">
      <c r="A446" s="172" t="s">
        <v>4112</v>
      </c>
      <c r="B446" s="176">
        <v>46128</v>
      </c>
      <c r="C446" s="172" t="s">
        <v>92</v>
      </c>
      <c r="D446" s="172" t="s">
        <v>24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46124</v>
      </c>
      <c r="K446" s="172" t="s">
        <v>93</v>
      </c>
      <c r="L446" s="172" t="s">
        <v>94</v>
      </c>
      <c r="M446" s="179">
        <v>0.48</v>
      </c>
      <c r="N446" s="177"/>
      <c r="O446" s="177"/>
      <c r="P446" s="180">
        <v>-295</v>
      </c>
    </row>
    <row r="447" spans="1:16" ht="19.5" hidden="1" customHeight="1">
      <c r="A447" s="172" t="s">
        <v>4112</v>
      </c>
      <c r="B447" s="176">
        <v>46128</v>
      </c>
      <c r="C447" s="172" t="s">
        <v>100</v>
      </c>
      <c r="D447" s="172" t="s">
        <v>101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46124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957.18</v>
      </c>
    </row>
    <row r="448" spans="1:16" ht="19.5" hidden="1" customHeight="1">
      <c r="A448" s="172" t="s">
        <v>4112</v>
      </c>
      <c r="B448" s="176">
        <v>46128</v>
      </c>
      <c r="C448" s="172" t="s">
        <v>100</v>
      </c>
      <c r="D448" s="172" t="s">
        <v>102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46124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9.57</v>
      </c>
    </row>
    <row r="449" spans="1:16" ht="19.5" hidden="1" customHeight="1">
      <c r="A449" s="172" t="s">
        <v>4112</v>
      </c>
      <c r="B449" s="176">
        <v>46128</v>
      </c>
      <c r="C449" s="172" t="s">
        <v>100</v>
      </c>
      <c r="D449" s="172" t="s">
        <v>103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2750</v>
      </c>
      <c r="J449" s="176">
        <v>46124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1783.25</v>
      </c>
    </row>
    <row r="450" spans="1:16" ht="19.5" hidden="1" customHeight="1">
      <c r="A450" s="172" t="s">
        <v>4112</v>
      </c>
      <c r="B450" s="176">
        <v>46128</v>
      </c>
      <c r="C450" s="172" t="s">
        <v>104</v>
      </c>
      <c r="D450" s="172" t="s">
        <v>105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2750</v>
      </c>
      <c r="J450" s="176">
        <v>46124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-1320</v>
      </c>
    </row>
    <row r="451" spans="1:16" ht="19.5" hidden="1" customHeight="1">
      <c r="A451" s="172" t="s">
        <v>4112</v>
      </c>
      <c r="B451" s="176">
        <v>46128</v>
      </c>
      <c r="C451" s="172" t="s">
        <v>2694</v>
      </c>
      <c r="D451" s="172" t="s">
        <v>95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2750</v>
      </c>
      <c r="J451" s="176">
        <v>46124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-19.57</v>
      </c>
    </row>
    <row r="452" spans="1:16" ht="19.5" hidden="1" customHeight="1">
      <c r="A452" s="172" t="s">
        <v>4112</v>
      </c>
      <c r="B452" s="176">
        <v>46128</v>
      </c>
      <c r="C452" s="172" t="s">
        <v>2694</v>
      </c>
      <c r="D452" s="172" t="s">
        <v>82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46124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-18.190000000000001</v>
      </c>
    </row>
    <row r="453" spans="1:16" ht="19.5" hidden="1" customHeight="1">
      <c r="A453" s="172" t="s">
        <v>4113</v>
      </c>
      <c r="B453" s="176">
        <v>46128</v>
      </c>
      <c r="C453" s="172" t="s">
        <v>2694</v>
      </c>
      <c r="D453" s="172" t="s">
        <v>95</v>
      </c>
      <c r="E453" s="172" t="s">
        <v>57</v>
      </c>
      <c r="F453" s="172" t="s">
        <v>1263</v>
      </c>
      <c r="G453" s="172" t="s">
        <v>84</v>
      </c>
      <c r="H453" s="177">
        <v>1</v>
      </c>
      <c r="I453" s="178">
        <v>0</v>
      </c>
      <c r="J453" s="176">
        <v>46124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-5.8</v>
      </c>
    </row>
    <row r="454" spans="1:16" ht="19.5" hidden="1" customHeight="1">
      <c r="A454" s="172" t="s">
        <v>4113</v>
      </c>
      <c r="B454" s="176">
        <v>46128</v>
      </c>
      <c r="C454" s="172" t="s">
        <v>2694</v>
      </c>
      <c r="D454" s="172" t="s">
        <v>98</v>
      </c>
      <c r="E454" s="172" t="s">
        <v>57</v>
      </c>
      <c r="F454" s="172" t="s">
        <v>1263</v>
      </c>
      <c r="G454" s="172" t="s">
        <v>84</v>
      </c>
      <c r="H454" s="177">
        <v>1</v>
      </c>
      <c r="I454" s="178">
        <v>0</v>
      </c>
      <c r="J454" s="176">
        <v>46124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4113</v>
      </c>
      <c r="B455" s="176">
        <v>46128</v>
      </c>
      <c r="C455" s="172" t="s">
        <v>92</v>
      </c>
      <c r="D455" s="172" t="s">
        <v>24</v>
      </c>
      <c r="E455" s="172" t="s">
        <v>57</v>
      </c>
      <c r="F455" s="172" t="s">
        <v>1263</v>
      </c>
      <c r="G455" s="172" t="s">
        <v>84</v>
      </c>
      <c r="H455" s="177">
        <v>1</v>
      </c>
      <c r="I455" s="178">
        <v>0</v>
      </c>
      <c r="J455" s="176">
        <v>46124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-81</v>
      </c>
    </row>
    <row r="456" spans="1:16" ht="19.5" hidden="1" customHeight="1">
      <c r="A456" s="172" t="s">
        <v>4113</v>
      </c>
      <c r="B456" s="176">
        <v>46128</v>
      </c>
      <c r="C456" s="172" t="s">
        <v>92</v>
      </c>
      <c r="D456" s="172" t="s">
        <v>97</v>
      </c>
      <c r="E456" s="172" t="s">
        <v>57</v>
      </c>
      <c r="F456" s="172" t="s">
        <v>1263</v>
      </c>
      <c r="G456" s="172" t="s">
        <v>84</v>
      </c>
      <c r="H456" s="177">
        <v>1</v>
      </c>
      <c r="I456" s="178">
        <v>0</v>
      </c>
      <c r="J456" s="176">
        <v>46124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-81</v>
      </c>
    </row>
    <row r="457" spans="1:16" ht="19.5" hidden="1" customHeight="1">
      <c r="A457" s="172" t="s">
        <v>4114</v>
      </c>
      <c r="B457" s="176">
        <v>46128</v>
      </c>
      <c r="C457" s="172" t="s">
        <v>2694</v>
      </c>
      <c r="D457" s="172" t="s">
        <v>82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0</v>
      </c>
      <c r="J457" s="176">
        <v>46128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-20.57</v>
      </c>
    </row>
    <row r="458" spans="1:16" ht="19.5" hidden="1" customHeight="1">
      <c r="A458" s="172" t="s">
        <v>4115</v>
      </c>
      <c r="B458" s="176">
        <v>46128</v>
      </c>
      <c r="C458" s="172" t="s">
        <v>92</v>
      </c>
      <c r="D458" s="172" t="s">
        <v>24</v>
      </c>
      <c r="E458" s="172" t="s">
        <v>59</v>
      </c>
      <c r="F458" s="172" t="s">
        <v>1386</v>
      </c>
      <c r="G458" s="172" t="s">
        <v>84</v>
      </c>
      <c r="H458" s="177">
        <v>1</v>
      </c>
      <c r="I458" s="178">
        <v>2500</v>
      </c>
      <c r="J458" s="176">
        <v>46125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-77</v>
      </c>
    </row>
    <row r="459" spans="1:16" ht="19.5" hidden="1" customHeight="1">
      <c r="A459" s="172" t="s">
        <v>4115</v>
      </c>
      <c r="B459" s="176">
        <v>46128</v>
      </c>
      <c r="C459" s="172" t="s">
        <v>100</v>
      </c>
      <c r="D459" s="172" t="s">
        <v>101</v>
      </c>
      <c r="E459" s="172" t="s">
        <v>59</v>
      </c>
      <c r="F459" s="172" t="s">
        <v>1386</v>
      </c>
      <c r="G459" s="172" t="s">
        <v>84</v>
      </c>
      <c r="H459" s="177">
        <v>1</v>
      </c>
      <c r="I459" s="178">
        <v>2500</v>
      </c>
      <c r="J459" s="176">
        <v>46125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1252.26</v>
      </c>
    </row>
    <row r="460" spans="1:16" ht="19.5" hidden="1" customHeight="1">
      <c r="A460" s="172" t="s">
        <v>4115</v>
      </c>
      <c r="B460" s="176">
        <v>46128</v>
      </c>
      <c r="C460" s="172" t="s">
        <v>100</v>
      </c>
      <c r="D460" s="172" t="s">
        <v>102</v>
      </c>
      <c r="E460" s="172" t="s">
        <v>59</v>
      </c>
      <c r="F460" s="172" t="s">
        <v>1386</v>
      </c>
      <c r="G460" s="172" t="s">
        <v>84</v>
      </c>
      <c r="H460" s="177">
        <v>1</v>
      </c>
      <c r="I460" s="178">
        <v>2500</v>
      </c>
      <c r="J460" s="176">
        <v>46125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12.52</v>
      </c>
    </row>
    <row r="461" spans="1:16" ht="19.5" hidden="1" customHeight="1">
      <c r="A461" s="172" t="s">
        <v>4115</v>
      </c>
      <c r="B461" s="176">
        <v>46128</v>
      </c>
      <c r="C461" s="172" t="s">
        <v>100</v>
      </c>
      <c r="D461" s="172" t="s">
        <v>103</v>
      </c>
      <c r="E461" s="172" t="s">
        <v>59</v>
      </c>
      <c r="F461" s="172" t="s">
        <v>1386</v>
      </c>
      <c r="G461" s="172" t="s">
        <v>84</v>
      </c>
      <c r="H461" s="177">
        <v>1</v>
      </c>
      <c r="I461" s="178">
        <v>2500</v>
      </c>
      <c r="J461" s="176">
        <v>46125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1235.22</v>
      </c>
    </row>
    <row r="462" spans="1:16" ht="19.5" hidden="1" customHeight="1">
      <c r="A462" s="172" t="s">
        <v>4115</v>
      </c>
      <c r="B462" s="176">
        <v>46128</v>
      </c>
      <c r="C462" s="172" t="s">
        <v>104</v>
      </c>
      <c r="D462" s="172" t="s">
        <v>105</v>
      </c>
      <c r="E462" s="172" t="s">
        <v>59</v>
      </c>
      <c r="F462" s="172" t="s">
        <v>1386</v>
      </c>
      <c r="G462" s="172" t="s">
        <v>84</v>
      </c>
      <c r="H462" s="177">
        <v>1</v>
      </c>
      <c r="I462" s="178">
        <v>2500</v>
      </c>
      <c r="J462" s="176">
        <v>46125</v>
      </c>
      <c r="K462" s="172" t="s">
        <v>93</v>
      </c>
      <c r="L462" s="172" t="s">
        <v>94</v>
      </c>
      <c r="M462" s="179">
        <v>0.48</v>
      </c>
      <c r="N462" s="177"/>
      <c r="O462" s="177"/>
      <c r="P462" s="180">
        <v>-1200</v>
      </c>
    </row>
    <row r="463" spans="1:16" ht="19.5" hidden="1" customHeight="1">
      <c r="A463" s="172" t="s">
        <v>4115</v>
      </c>
      <c r="B463" s="176">
        <v>46128</v>
      </c>
      <c r="C463" s="172" t="s">
        <v>2694</v>
      </c>
      <c r="D463" s="172" t="s">
        <v>95</v>
      </c>
      <c r="E463" s="172" t="s">
        <v>59</v>
      </c>
      <c r="F463" s="172" t="s">
        <v>1386</v>
      </c>
      <c r="G463" s="172" t="s">
        <v>84</v>
      </c>
      <c r="H463" s="177">
        <v>1</v>
      </c>
      <c r="I463" s="178">
        <v>2500</v>
      </c>
      <c r="J463" s="176">
        <v>46125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-4.71</v>
      </c>
    </row>
    <row r="464" spans="1:16" ht="19.5" hidden="1" customHeight="1">
      <c r="A464" s="172" t="s">
        <v>4116</v>
      </c>
      <c r="B464" s="176">
        <v>46128</v>
      </c>
      <c r="C464" s="172" t="s">
        <v>1748</v>
      </c>
      <c r="D464" s="172" t="s">
        <v>2749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46126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-5</v>
      </c>
    </row>
    <row r="465" spans="1:16" ht="19.5" hidden="1" customHeight="1">
      <c r="A465" s="172" t="s">
        <v>4116</v>
      </c>
      <c r="B465" s="176">
        <v>46128</v>
      </c>
      <c r="C465" s="172" t="s">
        <v>2694</v>
      </c>
      <c r="D465" s="172" t="s">
        <v>2750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46126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-10</v>
      </c>
    </row>
    <row r="466" spans="1:16" ht="19.5" hidden="1" customHeight="1">
      <c r="A466" s="172" t="s">
        <v>4117</v>
      </c>
      <c r="B466" s="176">
        <v>46128</v>
      </c>
      <c r="C466" s="172" t="s">
        <v>2694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46128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-8.6</v>
      </c>
    </row>
    <row r="467" spans="1:16" ht="19.5" hidden="1" customHeight="1">
      <c r="A467" s="172" t="s">
        <v>4118</v>
      </c>
      <c r="B467" s="176">
        <v>46128</v>
      </c>
      <c r="C467" s="172" t="s">
        <v>92</v>
      </c>
      <c r="D467" s="172" t="s">
        <v>24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2870</v>
      </c>
      <c r="J467" s="176">
        <v>46126</v>
      </c>
      <c r="K467" s="172" t="s">
        <v>93</v>
      </c>
      <c r="L467" s="172" t="s">
        <v>94</v>
      </c>
      <c r="M467" s="179">
        <v>0.48</v>
      </c>
      <c r="N467" s="177"/>
      <c r="O467" s="177"/>
      <c r="P467" s="180">
        <v>-74</v>
      </c>
    </row>
    <row r="468" spans="1:16" ht="19.5" hidden="1" customHeight="1">
      <c r="A468" s="172" t="s">
        <v>4118</v>
      </c>
      <c r="B468" s="176">
        <v>46128</v>
      </c>
      <c r="C468" s="172" t="s">
        <v>100</v>
      </c>
      <c r="D468" s="172" t="s">
        <v>101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2870</v>
      </c>
      <c r="J468" s="176">
        <v>46126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1093.33</v>
      </c>
    </row>
    <row r="469" spans="1:16" ht="19.5" hidden="1" customHeight="1">
      <c r="A469" s="172" t="s">
        <v>4118</v>
      </c>
      <c r="B469" s="176">
        <v>46128</v>
      </c>
      <c r="C469" s="172" t="s">
        <v>100</v>
      </c>
      <c r="D469" s="172" t="s">
        <v>102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2870</v>
      </c>
      <c r="J469" s="176">
        <v>46126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4118</v>
      </c>
      <c r="B470" s="176">
        <v>46128</v>
      </c>
      <c r="C470" s="172" t="s">
        <v>100</v>
      </c>
      <c r="D470" s="172" t="s">
        <v>103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2870</v>
      </c>
      <c r="J470" s="176">
        <v>46126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1776.67</v>
      </c>
    </row>
    <row r="471" spans="1:16" ht="19.5" hidden="1" customHeight="1">
      <c r="A471" s="172" t="s">
        <v>4118</v>
      </c>
      <c r="B471" s="176">
        <v>46128</v>
      </c>
      <c r="C471" s="172" t="s">
        <v>104</v>
      </c>
      <c r="D471" s="172" t="s">
        <v>105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2870</v>
      </c>
      <c r="J471" s="176">
        <v>46126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-1377.6</v>
      </c>
    </row>
    <row r="472" spans="1:16" ht="19.5" hidden="1" customHeight="1">
      <c r="A472" s="172" t="s">
        <v>4118</v>
      </c>
      <c r="B472" s="176">
        <v>46128</v>
      </c>
      <c r="C472" s="172" t="s">
        <v>2694</v>
      </c>
      <c r="D472" s="172" t="s">
        <v>95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2870</v>
      </c>
      <c r="J472" s="176">
        <v>46126</v>
      </c>
      <c r="K472" s="172" t="s">
        <v>93</v>
      </c>
      <c r="L472" s="172" t="s">
        <v>94</v>
      </c>
      <c r="M472" s="179">
        <v>0.48</v>
      </c>
      <c r="N472" s="177"/>
      <c r="O472" s="177"/>
      <c r="P472" s="180">
        <v>-7.03</v>
      </c>
    </row>
    <row r="473" spans="1:16" ht="19.5" hidden="1" customHeight="1">
      <c r="A473" s="172" t="s">
        <v>4119</v>
      </c>
      <c r="B473" s="176">
        <v>46128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46118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-23.07</v>
      </c>
    </row>
    <row r="474" spans="1:16" ht="19.5" hidden="1" customHeight="1">
      <c r="A474" s="172" t="s">
        <v>4119</v>
      </c>
      <c r="B474" s="176">
        <v>46128</v>
      </c>
      <c r="C474" s="172" t="s">
        <v>2694</v>
      </c>
      <c r="D474" s="172" t="s">
        <v>98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46118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-15</v>
      </c>
    </row>
    <row r="475" spans="1:16" ht="19.5" hidden="1" customHeight="1">
      <c r="A475" s="172" t="s">
        <v>4119</v>
      </c>
      <c r="B475" s="176">
        <v>46128</v>
      </c>
      <c r="C475" s="172" t="s">
        <v>92</v>
      </c>
      <c r="D475" s="172" t="s">
        <v>24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46118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-74</v>
      </c>
    </row>
    <row r="476" spans="1:16" ht="19.5" hidden="1" customHeight="1">
      <c r="A476" s="172" t="s">
        <v>4119</v>
      </c>
      <c r="B476" s="176">
        <v>46128</v>
      </c>
      <c r="C476" s="172" t="s">
        <v>92</v>
      </c>
      <c r="D476" s="172" t="s">
        <v>97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46118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-74</v>
      </c>
    </row>
    <row r="477" spans="1:16" ht="19.5" hidden="1" customHeight="1">
      <c r="A477" s="172" t="s">
        <v>4120</v>
      </c>
      <c r="B477" s="176">
        <v>46128</v>
      </c>
      <c r="C477" s="172" t="s">
        <v>92</v>
      </c>
      <c r="D477" s="172" t="s">
        <v>24</v>
      </c>
      <c r="E477" s="172" t="s">
        <v>58</v>
      </c>
      <c r="F477" s="172" t="s">
        <v>1300</v>
      </c>
      <c r="G477" s="172" t="s">
        <v>84</v>
      </c>
      <c r="H477" s="177">
        <v>1</v>
      </c>
      <c r="I477" s="178">
        <v>2820</v>
      </c>
      <c r="J477" s="176">
        <v>46125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-187.8</v>
      </c>
    </row>
    <row r="478" spans="1:16" ht="19.5" hidden="1" customHeight="1">
      <c r="A478" s="172" t="s">
        <v>4120</v>
      </c>
      <c r="B478" s="176">
        <v>46128</v>
      </c>
      <c r="C478" s="172" t="s">
        <v>100</v>
      </c>
      <c r="D478" s="172" t="s">
        <v>101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2820</v>
      </c>
      <c r="J478" s="176">
        <v>46125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1071.73</v>
      </c>
    </row>
    <row r="479" spans="1:16" ht="19.5" hidden="1" customHeight="1">
      <c r="A479" s="172" t="s">
        <v>4120</v>
      </c>
      <c r="B479" s="176">
        <v>46128</v>
      </c>
      <c r="C479" s="172" t="s">
        <v>100</v>
      </c>
      <c r="D479" s="172" t="s">
        <v>102</v>
      </c>
      <c r="E479" s="172" t="s">
        <v>58</v>
      </c>
      <c r="F479" s="172" t="s">
        <v>1300</v>
      </c>
      <c r="G479" s="172" t="s">
        <v>84</v>
      </c>
      <c r="H479" s="177">
        <v>1</v>
      </c>
      <c r="I479" s="178">
        <v>2820</v>
      </c>
      <c r="J479" s="176">
        <v>46125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4120</v>
      </c>
      <c r="B480" s="176">
        <v>46128</v>
      </c>
      <c r="C480" s="172" t="s">
        <v>100</v>
      </c>
      <c r="D480" s="172" t="s">
        <v>103</v>
      </c>
      <c r="E480" s="172" t="s">
        <v>58</v>
      </c>
      <c r="F480" s="172" t="s">
        <v>1300</v>
      </c>
      <c r="G480" s="172" t="s">
        <v>84</v>
      </c>
      <c r="H480" s="177">
        <v>1</v>
      </c>
      <c r="I480" s="178">
        <v>2820</v>
      </c>
      <c r="J480" s="176">
        <v>46125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1748.27</v>
      </c>
    </row>
    <row r="481" spans="1:16" ht="19.5" hidden="1" customHeight="1">
      <c r="A481" s="172" t="s">
        <v>4120</v>
      </c>
      <c r="B481" s="176">
        <v>46128</v>
      </c>
      <c r="C481" s="172" t="s">
        <v>104</v>
      </c>
      <c r="D481" s="172" t="s">
        <v>105</v>
      </c>
      <c r="E481" s="172" t="s">
        <v>58</v>
      </c>
      <c r="F481" s="172" t="s">
        <v>1300</v>
      </c>
      <c r="G481" s="172" t="s">
        <v>84</v>
      </c>
      <c r="H481" s="177">
        <v>1</v>
      </c>
      <c r="I481" s="178">
        <v>2820</v>
      </c>
      <c r="J481" s="176">
        <v>46125</v>
      </c>
      <c r="K481" s="172" t="s">
        <v>93</v>
      </c>
      <c r="L481" s="172" t="s">
        <v>94</v>
      </c>
      <c r="M481" s="179">
        <v>0.48</v>
      </c>
      <c r="N481" s="177"/>
      <c r="O481" s="177"/>
      <c r="P481" s="180">
        <v>-1353.6</v>
      </c>
    </row>
    <row r="482" spans="1:16" ht="19.5" hidden="1" customHeight="1">
      <c r="A482" s="172" t="s">
        <v>4120</v>
      </c>
      <c r="B482" s="176">
        <v>46128</v>
      </c>
      <c r="C482" s="172" t="s">
        <v>2694</v>
      </c>
      <c r="D482" s="172" t="s">
        <v>95</v>
      </c>
      <c r="E482" s="172" t="s">
        <v>58</v>
      </c>
      <c r="F482" s="172" t="s">
        <v>1300</v>
      </c>
      <c r="G482" s="172" t="s">
        <v>84</v>
      </c>
      <c r="H482" s="177">
        <v>1</v>
      </c>
      <c r="I482" s="178">
        <v>2820</v>
      </c>
      <c r="J482" s="176">
        <v>46125</v>
      </c>
      <c r="K482" s="172" t="s">
        <v>93</v>
      </c>
      <c r="L482" s="172" t="s">
        <v>94</v>
      </c>
      <c r="M482" s="179">
        <v>0.48</v>
      </c>
      <c r="N482" s="177"/>
      <c r="O482" s="177"/>
      <c r="P482" s="180">
        <v>-6.27</v>
      </c>
    </row>
    <row r="483" spans="1:16" ht="19.5" hidden="1" customHeight="1">
      <c r="A483" s="172" t="s">
        <v>4121</v>
      </c>
      <c r="B483" s="176">
        <v>46128</v>
      </c>
      <c r="C483" s="172" t="s">
        <v>92</v>
      </c>
      <c r="D483" s="172" t="s">
        <v>24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46118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-74</v>
      </c>
    </row>
    <row r="484" spans="1:16" ht="19.5" hidden="1" customHeight="1">
      <c r="A484" s="172" t="s">
        <v>4121</v>
      </c>
      <c r="B484" s="176">
        <v>46128</v>
      </c>
      <c r="C484" s="172" t="s">
        <v>92</v>
      </c>
      <c r="D484" s="172" t="s">
        <v>97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46118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-74</v>
      </c>
    </row>
    <row r="485" spans="1:16" ht="19.5" hidden="1" customHeight="1">
      <c r="A485" s="172" t="s">
        <v>4121</v>
      </c>
      <c r="B485" s="176">
        <v>46128</v>
      </c>
      <c r="C485" s="172" t="s">
        <v>2694</v>
      </c>
      <c r="D485" s="172" t="s">
        <v>95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46118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-23.07</v>
      </c>
    </row>
    <row r="486" spans="1:16" ht="19.5" hidden="1" customHeight="1">
      <c r="A486" s="172" t="s">
        <v>4121</v>
      </c>
      <c r="B486" s="176">
        <v>46128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46118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4120</v>
      </c>
      <c r="B487" s="176">
        <v>46128</v>
      </c>
      <c r="C487" s="172" t="s">
        <v>2694</v>
      </c>
      <c r="D487" s="172" t="s">
        <v>82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0</v>
      </c>
      <c r="J487" s="176">
        <v>46125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-5.89</v>
      </c>
    </row>
    <row r="488" spans="1:16" ht="19.5" hidden="1" customHeight="1">
      <c r="A488" s="172" t="s">
        <v>3632</v>
      </c>
      <c r="B488" s="176">
        <v>46128</v>
      </c>
      <c r="C488" s="172" t="s">
        <v>166</v>
      </c>
      <c r="D488" s="172" t="s">
        <v>167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-2600</v>
      </c>
      <c r="J488" s="176">
        <v>46114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-906.67</v>
      </c>
    </row>
    <row r="489" spans="1:16" ht="19.5" hidden="1" customHeight="1">
      <c r="A489" s="172" t="s">
        <v>3632</v>
      </c>
      <c r="B489" s="176">
        <v>46128</v>
      </c>
      <c r="C489" s="172" t="s">
        <v>166</v>
      </c>
      <c r="D489" s="172" t="s">
        <v>102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-2600</v>
      </c>
      <c r="J489" s="176">
        <v>46114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-9.07</v>
      </c>
    </row>
    <row r="490" spans="1:16" ht="19.5" hidden="1" customHeight="1">
      <c r="A490" s="172" t="s">
        <v>3632</v>
      </c>
      <c r="B490" s="176">
        <v>46128</v>
      </c>
      <c r="C490" s="172" t="s">
        <v>166</v>
      </c>
      <c r="D490" s="172" t="s">
        <v>103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-2600</v>
      </c>
      <c r="J490" s="176">
        <v>46114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-1684.26</v>
      </c>
    </row>
    <row r="491" spans="1:16" ht="19.5" hidden="1" customHeight="1">
      <c r="A491" s="172" t="s">
        <v>3632</v>
      </c>
      <c r="B491" s="176">
        <v>46128</v>
      </c>
      <c r="C491" s="172" t="s">
        <v>104</v>
      </c>
      <c r="D491" s="172" t="s">
        <v>168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-2600</v>
      </c>
      <c r="J491" s="176">
        <v>46114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1118</v>
      </c>
    </row>
    <row r="492" spans="1:16" ht="19.5" hidden="1" customHeight="1">
      <c r="A492" s="172" t="s">
        <v>3632</v>
      </c>
      <c r="B492" s="176">
        <v>46128</v>
      </c>
      <c r="C492" s="172" t="s">
        <v>1748</v>
      </c>
      <c r="D492" s="172" t="s">
        <v>2749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46114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3632</v>
      </c>
      <c r="B493" s="176">
        <v>46128</v>
      </c>
      <c r="C493" s="172" t="s">
        <v>2694</v>
      </c>
      <c r="D493" s="172" t="s">
        <v>2750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46114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3632</v>
      </c>
      <c r="B494" s="176">
        <v>46128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46114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17.23</v>
      </c>
    </row>
    <row r="495" spans="1:16" ht="19.5" hidden="1" customHeight="1">
      <c r="A495" s="172" t="s">
        <v>4122</v>
      </c>
      <c r="B495" s="176">
        <v>46128</v>
      </c>
      <c r="C495" s="172" t="s">
        <v>92</v>
      </c>
      <c r="D495" s="172" t="s">
        <v>24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2820</v>
      </c>
      <c r="J495" s="176">
        <v>46126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-67</v>
      </c>
    </row>
    <row r="496" spans="1:16" ht="19.5" hidden="1" customHeight="1">
      <c r="A496" s="172" t="s">
        <v>4122</v>
      </c>
      <c r="B496" s="176">
        <v>46128</v>
      </c>
      <c r="C496" s="172" t="s">
        <v>100</v>
      </c>
      <c r="D496" s="172" t="s">
        <v>101</v>
      </c>
      <c r="E496" s="172" t="s">
        <v>39</v>
      </c>
      <c r="F496" s="172" t="s">
        <v>117</v>
      </c>
      <c r="G496" s="172" t="s">
        <v>84</v>
      </c>
      <c r="H496" s="177">
        <v>1</v>
      </c>
      <c r="I496" s="178">
        <v>2820</v>
      </c>
      <c r="J496" s="176">
        <v>46126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1028.98</v>
      </c>
    </row>
    <row r="497" spans="1:16" ht="19.5" hidden="1" customHeight="1">
      <c r="A497" s="172" t="s">
        <v>4122</v>
      </c>
      <c r="B497" s="176">
        <v>46128</v>
      </c>
      <c r="C497" s="172" t="s">
        <v>100</v>
      </c>
      <c r="D497" s="172" t="s">
        <v>102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2820</v>
      </c>
      <c r="J497" s="176">
        <v>46126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10.29</v>
      </c>
    </row>
    <row r="498" spans="1:16" ht="19.5" hidden="1" customHeight="1">
      <c r="A498" s="172" t="s">
        <v>4122</v>
      </c>
      <c r="B498" s="176">
        <v>46128</v>
      </c>
      <c r="C498" s="172" t="s">
        <v>100</v>
      </c>
      <c r="D498" s="172" t="s">
        <v>103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2820</v>
      </c>
      <c r="J498" s="176">
        <v>46126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1780.73</v>
      </c>
    </row>
    <row r="499" spans="1:16" ht="19.5" hidden="1" customHeight="1">
      <c r="A499" s="172" t="s">
        <v>4122</v>
      </c>
      <c r="B499" s="176">
        <v>46128</v>
      </c>
      <c r="C499" s="172" t="s">
        <v>104</v>
      </c>
      <c r="D499" s="172" t="s">
        <v>105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2820</v>
      </c>
      <c r="J499" s="176">
        <v>46126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-1353.6</v>
      </c>
    </row>
    <row r="500" spans="1:16" ht="19.5" hidden="1" customHeight="1">
      <c r="A500" s="172" t="s">
        <v>4122</v>
      </c>
      <c r="B500" s="176">
        <v>46128</v>
      </c>
      <c r="C500" s="172" t="s">
        <v>2694</v>
      </c>
      <c r="D500" s="172" t="s">
        <v>95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2820</v>
      </c>
      <c r="J500" s="176">
        <v>46126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-6.02</v>
      </c>
    </row>
    <row r="501" spans="1:16" ht="19.5" hidden="1" customHeight="1">
      <c r="A501" s="172" t="s">
        <v>4123</v>
      </c>
      <c r="B501" s="176">
        <v>46128</v>
      </c>
      <c r="C501" s="172" t="s">
        <v>92</v>
      </c>
      <c r="D501" s="172" t="s">
        <v>24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2820</v>
      </c>
      <c r="J501" s="176">
        <v>46126</v>
      </c>
      <c r="K501" s="172" t="s">
        <v>93</v>
      </c>
      <c r="L501" s="172" t="s">
        <v>94</v>
      </c>
      <c r="M501" s="179">
        <v>0.48</v>
      </c>
      <c r="N501" s="177"/>
      <c r="O501" s="177"/>
      <c r="P501" s="180">
        <v>-71</v>
      </c>
    </row>
    <row r="502" spans="1:16" ht="19.5" hidden="1" customHeight="1">
      <c r="A502" s="172" t="s">
        <v>4123</v>
      </c>
      <c r="B502" s="176">
        <v>46128</v>
      </c>
      <c r="C502" s="172" t="s">
        <v>100</v>
      </c>
      <c r="D502" s="172" t="s">
        <v>101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2820</v>
      </c>
      <c r="J502" s="176">
        <v>46126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1010.93</v>
      </c>
    </row>
    <row r="503" spans="1:16" ht="19.5" hidden="1" customHeight="1">
      <c r="A503" s="172" t="s">
        <v>4123</v>
      </c>
      <c r="B503" s="176">
        <v>46128</v>
      </c>
      <c r="C503" s="172" t="s">
        <v>100</v>
      </c>
      <c r="D503" s="172" t="s">
        <v>102</v>
      </c>
      <c r="E503" s="172" t="s">
        <v>57</v>
      </c>
      <c r="F503" s="172" t="s">
        <v>1263</v>
      </c>
      <c r="G503" s="172" t="s">
        <v>84</v>
      </c>
      <c r="H503" s="177">
        <v>1</v>
      </c>
      <c r="I503" s="178">
        <v>2820</v>
      </c>
      <c r="J503" s="176">
        <v>46126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10.11</v>
      </c>
    </row>
    <row r="504" spans="1:16" ht="19.5" hidden="1" customHeight="1">
      <c r="A504" s="172" t="s">
        <v>4123</v>
      </c>
      <c r="B504" s="176">
        <v>46128</v>
      </c>
      <c r="C504" s="172" t="s">
        <v>100</v>
      </c>
      <c r="D504" s="172" t="s">
        <v>103</v>
      </c>
      <c r="E504" s="172" t="s">
        <v>57</v>
      </c>
      <c r="F504" s="172" t="s">
        <v>1263</v>
      </c>
      <c r="G504" s="172" t="s">
        <v>84</v>
      </c>
      <c r="H504" s="177">
        <v>1</v>
      </c>
      <c r="I504" s="178">
        <v>2820</v>
      </c>
      <c r="J504" s="176">
        <v>46126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1798.96</v>
      </c>
    </row>
    <row r="505" spans="1:16" ht="19.5" hidden="1" customHeight="1">
      <c r="A505" s="172" t="s">
        <v>4123</v>
      </c>
      <c r="B505" s="176">
        <v>46128</v>
      </c>
      <c r="C505" s="172" t="s">
        <v>104</v>
      </c>
      <c r="D505" s="172" t="s">
        <v>105</v>
      </c>
      <c r="E505" s="172" t="s">
        <v>57</v>
      </c>
      <c r="F505" s="172" t="s">
        <v>1263</v>
      </c>
      <c r="G505" s="172" t="s">
        <v>84</v>
      </c>
      <c r="H505" s="177">
        <v>1</v>
      </c>
      <c r="I505" s="178">
        <v>2820</v>
      </c>
      <c r="J505" s="176">
        <v>46126</v>
      </c>
      <c r="K505" s="172" t="s">
        <v>93</v>
      </c>
      <c r="L505" s="172" t="s">
        <v>94</v>
      </c>
      <c r="M505" s="179">
        <v>0.48</v>
      </c>
      <c r="N505" s="177"/>
      <c r="O505" s="177"/>
      <c r="P505" s="180">
        <v>-1353.6</v>
      </c>
    </row>
    <row r="506" spans="1:16" ht="19.5" hidden="1" customHeight="1">
      <c r="A506" s="172" t="s">
        <v>4123</v>
      </c>
      <c r="B506" s="176">
        <v>46128</v>
      </c>
      <c r="C506" s="172" t="s">
        <v>2694</v>
      </c>
      <c r="D506" s="172" t="s">
        <v>95</v>
      </c>
      <c r="E506" s="172" t="s">
        <v>57</v>
      </c>
      <c r="F506" s="172" t="s">
        <v>1263</v>
      </c>
      <c r="G506" s="172" t="s">
        <v>84</v>
      </c>
      <c r="H506" s="177">
        <v>1</v>
      </c>
      <c r="I506" s="178">
        <v>2820</v>
      </c>
      <c r="J506" s="176">
        <v>46126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-6.31</v>
      </c>
    </row>
    <row r="507" spans="1:16" ht="19.5" hidden="1" customHeight="1">
      <c r="A507" s="172" t="s">
        <v>4123</v>
      </c>
      <c r="B507" s="176">
        <v>46128</v>
      </c>
      <c r="C507" s="172" t="s">
        <v>2694</v>
      </c>
      <c r="D507" s="172" t="s">
        <v>82</v>
      </c>
      <c r="E507" s="172" t="s">
        <v>57</v>
      </c>
      <c r="F507" s="172" t="s">
        <v>1263</v>
      </c>
      <c r="G507" s="172" t="s">
        <v>84</v>
      </c>
      <c r="H507" s="177">
        <v>1</v>
      </c>
      <c r="I507" s="178">
        <v>0</v>
      </c>
      <c r="J507" s="176">
        <v>46126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-19.21</v>
      </c>
    </row>
    <row r="508" spans="1:16" ht="19.5" hidden="1" customHeight="1">
      <c r="A508" s="172" t="s">
        <v>4124</v>
      </c>
      <c r="B508" s="176">
        <v>46128</v>
      </c>
      <c r="C508" s="172" t="s">
        <v>2694</v>
      </c>
      <c r="D508" s="172" t="s">
        <v>95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0</v>
      </c>
      <c r="J508" s="176">
        <v>46123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-6.5</v>
      </c>
    </row>
    <row r="509" spans="1:16" ht="19.5" hidden="1" customHeight="1">
      <c r="A509" s="172" t="s">
        <v>4124</v>
      </c>
      <c r="B509" s="176">
        <v>46128</v>
      </c>
      <c r="C509" s="172" t="s">
        <v>2694</v>
      </c>
      <c r="D509" s="172" t="s">
        <v>98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0</v>
      </c>
      <c r="J509" s="176">
        <v>46123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hidden="1" customHeight="1">
      <c r="A510" s="172" t="s">
        <v>4124</v>
      </c>
      <c r="B510" s="176">
        <v>46128</v>
      </c>
      <c r="C510" s="172" t="s">
        <v>92</v>
      </c>
      <c r="D510" s="172" t="s">
        <v>24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0</v>
      </c>
      <c r="J510" s="176">
        <v>46123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-71</v>
      </c>
    </row>
    <row r="511" spans="1:16" ht="19.5" hidden="1" customHeight="1">
      <c r="A511" s="172" t="s">
        <v>4124</v>
      </c>
      <c r="B511" s="176">
        <v>46128</v>
      </c>
      <c r="C511" s="172" t="s">
        <v>92</v>
      </c>
      <c r="D511" s="172" t="s">
        <v>97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46123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-71</v>
      </c>
    </row>
    <row r="512" spans="1:16" ht="19.5" hidden="1" customHeight="1">
      <c r="A512" s="172" t="s">
        <v>4125</v>
      </c>
      <c r="B512" s="176">
        <v>46128</v>
      </c>
      <c r="C512" s="172" t="s">
        <v>1748</v>
      </c>
      <c r="D512" s="172" t="s">
        <v>2749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46125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</v>
      </c>
    </row>
    <row r="513" spans="1:16" ht="19.5" hidden="1" customHeight="1">
      <c r="A513" s="172" t="s">
        <v>4125</v>
      </c>
      <c r="B513" s="176">
        <v>46128</v>
      </c>
      <c r="C513" s="172" t="s">
        <v>2694</v>
      </c>
      <c r="D513" s="172" t="s">
        <v>2750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46125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-10</v>
      </c>
    </row>
    <row r="514" spans="1:16" ht="19.5" hidden="1" customHeight="1">
      <c r="A514" s="172" t="s">
        <v>4126</v>
      </c>
      <c r="B514" s="176">
        <v>46128</v>
      </c>
      <c r="C514" s="172" t="s">
        <v>92</v>
      </c>
      <c r="D514" s="172" t="s">
        <v>24</v>
      </c>
      <c r="E514" s="172" t="s">
        <v>58</v>
      </c>
      <c r="F514" s="172" t="s">
        <v>1300</v>
      </c>
      <c r="G514" s="172" t="s">
        <v>84</v>
      </c>
      <c r="H514" s="177">
        <v>1</v>
      </c>
      <c r="I514" s="178">
        <v>2800</v>
      </c>
      <c r="J514" s="176">
        <v>46125</v>
      </c>
      <c r="K514" s="172" t="s">
        <v>93</v>
      </c>
      <c r="L514" s="172" t="s">
        <v>94</v>
      </c>
      <c r="M514" s="179">
        <v>0.48</v>
      </c>
      <c r="N514" s="177"/>
      <c r="O514" s="177"/>
      <c r="P514" s="180">
        <v>-73</v>
      </c>
    </row>
    <row r="515" spans="1:16" ht="19.5" hidden="1" customHeight="1">
      <c r="A515" s="172" t="s">
        <v>4126</v>
      </c>
      <c r="B515" s="176">
        <v>46128</v>
      </c>
      <c r="C515" s="172" t="s">
        <v>100</v>
      </c>
      <c r="D515" s="172" t="s">
        <v>101</v>
      </c>
      <c r="E515" s="172" t="s">
        <v>58</v>
      </c>
      <c r="F515" s="172" t="s">
        <v>1300</v>
      </c>
      <c r="G515" s="172" t="s">
        <v>84</v>
      </c>
      <c r="H515" s="177">
        <v>1</v>
      </c>
      <c r="I515" s="178">
        <v>2800</v>
      </c>
      <c r="J515" s="176">
        <v>46125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964.25</v>
      </c>
    </row>
    <row r="516" spans="1:16" ht="19.5" hidden="1" customHeight="1">
      <c r="A516" s="172" t="s">
        <v>4126</v>
      </c>
      <c r="B516" s="176">
        <v>46128</v>
      </c>
      <c r="C516" s="172" t="s">
        <v>100</v>
      </c>
      <c r="D516" s="172" t="s">
        <v>102</v>
      </c>
      <c r="E516" s="172" t="s">
        <v>58</v>
      </c>
      <c r="F516" s="172" t="s">
        <v>1300</v>
      </c>
      <c r="G516" s="172" t="s">
        <v>84</v>
      </c>
      <c r="H516" s="177">
        <v>1</v>
      </c>
      <c r="I516" s="178">
        <v>2800</v>
      </c>
      <c r="J516" s="176">
        <v>46125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9.64</v>
      </c>
    </row>
    <row r="517" spans="1:16" ht="19.5" hidden="1" customHeight="1">
      <c r="A517" s="172" t="s">
        <v>4126</v>
      </c>
      <c r="B517" s="176">
        <v>46128</v>
      </c>
      <c r="C517" s="172" t="s">
        <v>100</v>
      </c>
      <c r="D517" s="172" t="s">
        <v>103</v>
      </c>
      <c r="E517" s="172" t="s">
        <v>58</v>
      </c>
      <c r="F517" s="172" t="s">
        <v>1300</v>
      </c>
      <c r="G517" s="172" t="s">
        <v>84</v>
      </c>
      <c r="H517" s="177">
        <v>1</v>
      </c>
      <c r="I517" s="178">
        <v>2800</v>
      </c>
      <c r="J517" s="176">
        <v>46125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1826.11</v>
      </c>
    </row>
    <row r="518" spans="1:16" ht="19.5" hidden="1" customHeight="1">
      <c r="A518" s="172" t="s">
        <v>4126</v>
      </c>
      <c r="B518" s="176">
        <v>46128</v>
      </c>
      <c r="C518" s="172" t="s">
        <v>104</v>
      </c>
      <c r="D518" s="172" t="s">
        <v>105</v>
      </c>
      <c r="E518" s="172" t="s">
        <v>58</v>
      </c>
      <c r="F518" s="172" t="s">
        <v>1300</v>
      </c>
      <c r="G518" s="172" t="s">
        <v>84</v>
      </c>
      <c r="H518" s="177">
        <v>1</v>
      </c>
      <c r="I518" s="178">
        <v>2800</v>
      </c>
      <c r="J518" s="176">
        <v>46125</v>
      </c>
      <c r="K518" s="172" t="s">
        <v>93</v>
      </c>
      <c r="L518" s="172" t="s">
        <v>94</v>
      </c>
      <c r="M518" s="179">
        <v>0.48</v>
      </c>
      <c r="N518" s="177"/>
      <c r="O518" s="177"/>
      <c r="P518" s="180">
        <v>-1344</v>
      </c>
    </row>
    <row r="519" spans="1:16" ht="19.5" hidden="1" customHeight="1">
      <c r="A519" s="172" t="s">
        <v>4126</v>
      </c>
      <c r="B519" s="176">
        <v>46128</v>
      </c>
      <c r="C519" s="172" t="s">
        <v>2694</v>
      </c>
      <c r="D519" s="172" t="s">
        <v>95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2800</v>
      </c>
      <c r="J519" s="176">
        <v>46125</v>
      </c>
      <c r="K519" s="172" t="s">
        <v>93</v>
      </c>
      <c r="L519" s="172" t="s">
        <v>94</v>
      </c>
      <c r="M519" s="179">
        <v>0.48</v>
      </c>
      <c r="N519" s="177"/>
      <c r="O519" s="177"/>
      <c r="P519" s="180">
        <v>-8.42</v>
      </c>
    </row>
    <row r="520" spans="1:16" ht="19.5" hidden="1" customHeight="1">
      <c r="A520" s="172" t="s">
        <v>4126</v>
      </c>
      <c r="B520" s="176">
        <v>46128</v>
      </c>
      <c r="C520" s="172" t="s">
        <v>2694</v>
      </c>
      <c r="D520" s="172" t="s">
        <v>82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0</v>
      </c>
      <c r="J520" s="176">
        <v>46125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-18.32</v>
      </c>
    </row>
    <row r="521" spans="1:16" ht="19.5" hidden="1" customHeight="1">
      <c r="A521" s="172" t="s">
        <v>4127</v>
      </c>
      <c r="B521" s="176">
        <v>46128</v>
      </c>
      <c r="C521" s="172" t="s">
        <v>2694</v>
      </c>
      <c r="D521" s="172" t="s">
        <v>82</v>
      </c>
      <c r="E521" s="172" t="s">
        <v>57</v>
      </c>
      <c r="F521" s="172" t="s">
        <v>1263</v>
      </c>
      <c r="G521" s="172" t="s">
        <v>84</v>
      </c>
      <c r="H521" s="177">
        <v>2</v>
      </c>
      <c r="I521" s="178">
        <v>0</v>
      </c>
      <c r="J521" s="176">
        <v>46128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-40.96</v>
      </c>
    </row>
    <row r="522" spans="1:16" ht="19.5" customHeight="1">
      <c r="A522" s="172" t="s">
        <v>3246</v>
      </c>
      <c r="B522" s="176">
        <v>46128</v>
      </c>
      <c r="C522" s="172" t="s">
        <v>109</v>
      </c>
      <c r="D522" s="172" t="s">
        <v>139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46128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-446.73</v>
      </c>
    </row>
    <row r="523" spans="1:16" ht="19.5" customHeight="1">
      <c r="A523" s="172" t="s">
        <v>142</v>
      </c>
      <c r="B523" s="176">
        <v>46128</v>
      </c>
      <c r="C523" s="172" t="s">
        <v>109</v>
      </c>
      <c r="D523" s="172" t="s">
        <v>143</v>
      </c>
      <c r="E523" s="172" t="s">
        <v>85</v>
      </c>
      <c r="F523" s="172" t="s">
        <v>85</v>
      </c>
      <c r="G523" s="172" t="s">
        <v>85</v>
      </c>
      <c r="H523" s="177">
        <v>0</v>
      </c>
      <c r="I523" s="178">
        <v>0</v>
      </c>
      <c r="J523" s="176">
        <v>46128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-562</v>
      </c>
    </row>
    <row r="524" spans="1:16" ht="19.5" customHeight="1">
      <c r="A524" s="172" t="s">
        <v>3251</v>
      </c>
      <c r="B524" s="176">
        <v>46128</v>
      </c>
      <c r="C524" s="172" t="s">
        <v>109</v>
      </c>
      <c r="D524" s="172" t="s">
        <v>139</v>
      </c>
      <c r="E524" s="172" t="s">
        <v>85</v>
      </c>
      <c r="F524" s="172" t="s">
        <v>85</v>
      </c>
      <c r="G524" s="172" t="s">
        <v>85</v>
      </c>
      <c r="H524" s="177">
        <v>0</v>
      </c>
      <c r="I524" s="178">
        <v>0</v>
      </c>
      <c r="J524" s="176">
        <v>46128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-430.4</v>
      </c>
    </row>
    <row r="525" spans="1:16" ht="19.5" customHeight="1">
      <c r="A525" s="172" t="s">
        <v>3720</v>
      </c>
      <c r="B525" s="176">
        <v>46128</v>
      </c>
      <c r="C525" s="172" t="s">
        <v>109</v>
      </c>
      <c r="D525" s="172" t="s">
        <v>139</v>
      </c>
      <c r="E525" s="172" t="s">
        <v>85</v>
      </c>
      <c r="F525" s="172" t="s">
        <v>85</v>
      </c>
      <c r="G525" s="172" t="s">
        <v>85</v>
      </c>
      <c r="H525" s="177">
        <v>0</v>
      </c>
      <c r="I525" s="178">
        <v>0</v>
      </c>
      <c r="J525" s="176">
        <v>46128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-294.37</v>
      </c>
    </row>
    <row r="526" spans="1:16" ht="19.5" customHeight="1">
      <c r="A526" s="172" t="s">
        <v>3432</v>
      </c>
      <c r="B526" s="176">
        <v>46128</v>
      </c>
      <c r="C526" s="172" t="s">
        <v>109</v>
      </c>
      <c r="D526" s="172" t="s">
        <v>139</v>
      </c>
      <c r="E526" s="172" t="s">
        <v>85</v>
      </c>
      <c r="F526" s="172" t="s">
        <v>85</v>
      </c>
      <c r="G526" s="172" t="s">
        <v>85</v>
      </c>
      <c r="H526" s="177">
        <v>0</v>
      </c>
      <c r="I526" s="178">
        <v>0</v>
      </c>
      <c r="J526" s="176">
        <v>46128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-438.46</v>
      </c>
    </row>
    <row r="527" spans="1:16" ht="19.5" customHeight="1">
      <c r="A527" s="172" t="s">
        <v>3433</v>
      </c>
      <c r="B527" s="176">
        <v>46128</v>
      </c>
      <c r="C527" s="172" t="s">
        <v>109</v>
      </c>
      <c r="D527" s="172" t="s">
        <v>139</v>
      </c>
      <c r="E527" s="172" t="s">
        <v>85</v>
      </c>
      <c r="F527" s="172" t="s">
        <v>85</v>
      </c>
      <c r="G527" s="172" t="s">
        <v>85</v>
      </c>
      <c r="H527" s="177">
        <v>0</v>
      </c>
      <c r="I527" s="178">
        <v>0</v>
      </c>
      <c r="J527" s="176">
        <v>46128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-502.38</v>
      </c>
    </row>
    <row r="528" spans="1:16" ht="19.5" customHeight="1">
      <c r="A528" s="172" t="s">
        <v>3434</v>
      </c>
      <c r="B528" s="176">
        <v>46128</v>
      </c>
      <c r="C528" s="172" t="s">
        <v>109</v>
      </c>
      <c r="D528" s="172" t="s">
        <v>139</v>
      </c>
      <c r="E528" s="172" t="s">
        <v>85</v>
      </c>
      <c r="F528" s="172" t="s">
        <v>85</v>
      </c>
      <c r="G528" s="172" t="s">
        <v>85</v>
      </c>
      <c r="H528" s="177">
        <v>0</v>
      </c>
      <c r="I528" s="178">
        <v>0</v>
      </c>
      <c r="J528" s="176">
        <v>46128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-288.88</v>
      </c>
    </row>
    <row r="529" spans="1:16" ht="19.5" customHeight="1">
      <c r="A529" s="172" t="s">
        <v>3013</v>
      </c>
      <c r="B529" s="176">
        <v>46128</v>
      </c>
      <c r="C529" s="172" t="s">
        <v>109</v>
      </c>
      <c r="D529" s="172" t="s">
        <v>143</v>
      </c>
      <c r="E529" s="172" t="s">
        <v>85</v>
      </c>
      <c r="F529" s="172" t="s">
        <v>85</v>
      </c>
      <c r="G529" s="172" t="s">
        <v>85</v>
      </c>
      <c r="H529" s="177">
        <v>0</v>
      </c>
      <c r="I529" s="178">
        <v>0</v>
      </c>
      <c r="J529" s="176">
        <v>46128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-563</v>
      </c>
    </row>
    <row r="530" spans="1:16" ht="19.5" customHeight="1">
      <c r="A530" s="172" t="s">
        <v>3406</v>
      </c>
      <c r="B530" s="176">
        <v>46128</v>
      </c>
      <c r="C530" s="172" t="s">
        <v>109</v>
      </c>
      <c r="D530" s="172" t="s">
        <v>139</v>
      </c>
      <c r="E530" s="172" t="s">
        <v>85</v>
      </c>
      <c r="F530" s="172" t="s">
        <v>85</v>
      </c>
      <c r="G530" s="172" t="s">
        <v>85</v>
      </c>
      <c r="H530" s="177">
        <v>0</v>
      </c>
      <c r="I530" s="178">
        <v>0</v>
      </c>
      <c r="J530" s="176">
        <v>46128</v>
      </c>
      <c r="K530" s="172" t="s">
        <v>85</v>
      </c>
      <c r="L530" s="172" t="s">
        <v>85</v>
      </c>
      <c r="M530" s="179">
        <v>0</v>
      </c>
      <c r="N530" s="177"/>
      <c r="O530" s="177"/>
      <c r="P530" s="180">
        <v>-291.89</v>
      </c>
    </row>
    <row r="531" spans="1:16" ht="19.5" customHeight="1">
      <c r="A531" s="172" t="s">
        <v>3408</v>
      </c>
      <c r="B531" s="176">
        <v>46128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46128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-428.35</v>
      </c>
    </row>
    <row r="532" spans="1:16" ht="19.5" hidden="1" customHeight="1">
      <c r="A532" s="172" t="s">
        <v>4128</v>
      </c>
      <c r="B532" s="176">
        <v>46129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46121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-7.38</v>
      </c>
    </row>
    <row r="533" spans="1:16" ht="19.5" hidden="1" customHeight="1">
      <c r="A533" s="172" t="s">
        <v>4128</v>
      </c>
      <c r="B533" s="176">
        <v>46129</v>
      </c>
      <c r="C533" s="172" t="s">
        <v>2694</v>
      </c>
      <c r="D533" s="172" t="s">
        <v>98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46121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4128</v>
      </c>
      <c r="B534" s="176">
        <v>46129</v>
      </c>
      <c r="C534" s="172" t="s">
        <v>92</v>
      </c>
      <c r="D534" s="172" t="s">
        <v>24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46121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-67</v>
      </c>
    </row>
    <row r="535" spans="1:16" ht="19.5" hidden="1" customHeight="1">
      <c r="A535" s="172" t="s">
        <v>4128</v>
      </c>
      <c r="B535" s="176">
        <v>46129</v>
      </c>
      <c r="C535" s="172" t="s">
        <v>92</v>
      </c>
      <c r="D535" s="172" t="s">
        <v>97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46121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-70</v>
      </c>
    </row>
    <row r="536" spans="1:16" ht="19.5" hidden="1" customHeight="1">
      <c r="A536" s="172" t="s">
        <v>4129</v>
      </c>
      <c r="B536" s="176">
        <v>46129</v>
      </c>
      <c r="C536" s="172" t="s">
        <v>2694</v>
      </c>
      <c r="D536" s="172" t="s">
        <v>95</v>
      </c>
      <c r="E536" s="172" t="s">
        <v>39</v>
      </c>
      <c r="F536" s="172" t="s">
        <v>117</v>
      </c>
      <c r="G536" s="172" t="s">
        <v>84</v>
      </c>
      <c r="H536" s="177">
        <v>1</v>
      </c>
      <c r="I536" s="178">
        <v>0</v>
      </c>
      <c r="J536" s="176">
        <v>46121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-7.43</v>
      </c>
    </row>
    <row r="537" spans="1:16" ht="19.5" hidden="1" customHeight="1">
      <c r="A537" s="172" t="s">
        <v>4129</v>
      </c>
      <c r="B537" s="176">
        <v>46129</v>
      </c>
      <c r="C537" s="172" t="s">
        <v>2694</v>
      </c>
      <c r="D537" s="172" t="s">
        <v>98</v>
      </c>
      <c r="E537" s="172" t="s">
        <v>39</v>
      </c>
      <c r="F537" s="172" t="s">
        <v>117</v>
      </c>
      <c r="G537" s="172" t="s">
        <v>84</v>
      </c>
      <c r="H537" s="177">
        <v>1</v>
      </c>
      <c r="I537" s="178">
        <v>0</v>
      </c>
      <c r="J537" s="176">
        <v>46121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4129</v>
      </c>
      <c r="B538" s="176">
        <v>46129</v>
      </c>
      <c r="C538" s="172" t="s">
        <v>92</v>
      </c>
      <c r="D538" s="172" t="s">
        <v>24</v>
      </c>
      <c r="E538" s="172" t="s">
        <v>39</v>
      </c>
      <c r="F538" s="172" t="s">
        <v>117</v>
      </c>
      <c r="G538" s="172" t="s">
        <v>84</v>
      </c>
      <c r="H538" s="177">
        <v>1</v>
      </c>
      <c r="I538" s="178">
        <v>0</v>
      </c>
      <c r="J538" s="176">
        <v>46121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-67</v>
      </c>
    </row>
    <row r="539" spans="1:16" ht="19.5" hidden="1" customHeight="1">
      <c r="A539" s="172" t="s">
        <v>4129</v>
      </c>
      <c r="B539" s="176">
        <v>46129</v>
      </c>
      <c r="C539" s="172" t="s">
        <v>92</v>
      </c>
      <c r="D539" s="172" t="s">
        <v>97</v>
      </c>
      <c r="E539" s="172" t="s">
        <v>39</v>
      </c>
      <c r="F539" s="172" t="s">
        <v>117</v>
      </c>
      <c r="G539" s="172" t="s">
        <v>84</v>
      </c>
      <c r="H539" s="177">
        <v>1</v>
      </c>
      <c r="I539" s="178">
        <v>0</v>
      </c>
      <c r="J539" s="176">
        <v>46121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-67</v>
      </c>
    </row>
    <row r="540" spans="1:16" ht="19.5" hidden="1" customHeight="1">
      <c r="A540" s="172" t="s">
        <v>4130</v>
      </c>
      <c r="B540" s="176">
        <v>46129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46122</v>
      </c>
      <c r="K540" s="172" t="s">
        <v>93</v>
      </c>
      <c r="L540" s="172" t="s">
        <v>94</v>
      </c>
      <c r="M540" s="179">
        <v>0.48</v>
      </c>
      <c r="N540" s="177"/>
      <c r="O540" s="177"/>
      <c r="P540" s="180">
        <v>-70</v>
      </c>
    </row>
    <row r="541" spans="1:16" ht="19.5" hidden="1" customHeight="1">
      <c r="A541" s="172" t="s">
        <v>4130</v>
      </c>
      <c r="B541" s="176">
        <v>46129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46122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953.55</v>
      </c>
    </row>
    <row r="542" spans="1:16" ht="19.5" hidden="1" customHeight="1">
      <c r="A542" s="172" t="s">
        <v>4130</v>
      </c>
      <c r="B542" s="176">
        <v>46129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46122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9.5399999999999991</v>
      </c>
    </row>
    <row r="543" spans="1:16" ht="19.5" hidden="1" customHeight="1">
      <c r="A543" s="172" t="s">
        <v>4130</v>
      </c>
      <c r="B543" s="176">
        <v>46129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46122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1786.91</v>
      </c>
    </row>
    <row r="544" spans="1:16" ht="19.5" hidden="1" customHeight="1">
      <c r="A544" s="172" t="s">
        <v>4130</v>
      </c>
      <c r="B544" s="176">
        <v>46129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46122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-1320</v>
      </c>
    </row>
    <row r="545" spans="1:16" ht="19.5" hidden="1" customHeight="1">
      <c r="A545" s="172" t="s">
        <v>4130</v>
      </c>
      <c r="B545" s="176">
        <v>46129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46122</v>
      </c>
      <c r="K545" s="172" t="s">
        <v>93</v>
      </c>
      <c r="L545" s="172" t="s">
        <v>94</v>
      </c>
      <c r="M545" s="179">
        <v>0.48</v>
      </c>
      <c r="N545" s="177"/>
      <c r="O545" s="177"/>
      <c r="P545" s="180">
        <v>-5.98</v>
      </c>
    </row>
    <row r="546" spans="1:16" ht="19.5" hidden="1" customHeight="1">
      <c r="A546" s="172" t="s">
        <v>4131</v>
      </c>
      <c r="B546" s="176">
        <v>46129</v>
      </c>
      <c r="C546" s="172" t="s">
        <v>92</v>
      </c>
      <c r="D546" s="172" t="s">
        <v>24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0</v>
      </c>
      <c r="J546" s="176">
        <v>46121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-67</v>
      </c>
    </row>
    <row r="547" spans="1:16" ht="19.5" hidden="1" customHeight="1">
      <c r="A547" s="172" t="s">
        <v>4131</v>
      </c>
      <c r="B547" s="176">
        <v>46129</v>
      </c>
      <c r="C547" s="172" t="s">
        <v>92</v>
      </c>
      <c r="D547" s="172" t="s">
        <v>97</v>
      </c>
      <c r="E547" s="172" t="s">
        <v>42</v>
      </c>
      <c r="F547" s="172" t="s">
        <v>89</v>
      </c>
      <c r="G547" s="172" t="s">
        <v>84</v>
      </c>
      <c r="H547" s="177">
        <v>1</v>
      </c>
      <c r="I547" s="178">
        <v>0</v>
      </c>
      <c r="J547" s="176">
        <v>46121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-67</v>
      </c>
    </row>
    <row r="548" spans="1:16" ht="19.5" hidden="1" customHeight="1">
      <c r="A548" s="172" t="s">
        <v>4130</v>
      </c>
      <c r="B548" s="176">
        <v>46129</v>
      </c>
      <c r="C548" s="172" t="s">
        <v>2694</v>
      </c>
      <c r="D548" s="172" t="s">
        <v>82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46122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-18.12</v>
      </c>
    </row>
    <row r="549" spans="1:16" ht="19.5" hidden="1" customHeight="1">
      <c r="A549" s="172" t="s">
        <v>4132</v>
      </c>
      <c r="B549" s="176">
        <v>46129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2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-43.36</v>
      </c>
    </row>
    <row r="550" spans="1:16" ht="19.5" hidden="1" customHeight="1">
      <c r="A550" s="172" t="s">
        <v>4133</v>
      </c>
      <c r="B550" s="176">
        <v>46129</v>
      </c>
      <c r="C550" s="172" t="s">
        <v>92</v>
      </c>
      <c r="D550" s="172" t="s">
        <v>24</v>
      </c>
      <c r="E550" s="172" t="s">
        <v>58</v>
      </c>
      <c r="F550" s="172" t="s">
        <v>1300</v>
      </c>
      <c r="G550" s="172" t="s">
        <v>84</v>
      </c>
      <c r="H550" s="177">
        <v>1</v>
      </c>
      <c r="I550" s="178">
        <v>0</v>
      </c>
      <c r="J550" s="176">
        <v>46119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-80</v>
      </c>
    </row>
    <row r="551" spans="1:16" ht="19.5" hidden="1" customHeight="1">
      <c r="A551" s="172" t="s">
        <v>4133</v>
      </c>
      <c r="B551" s="176">
        <v>46129</v>
      </c>
      <c r="C551" s="172" t="s">
        <v>92</v>
      </c>
      <c r="D551" s="172" t="s">
        <v>97</v>
      </c>
      <c r="E551" s="172" t="s">
        <v>58</v>
      </c>
      <c r="F551" s="172" t="s">
        <v>1300</v>
      </c>
      <c r="G551" s="172" t="s">
        <v>84</v>
      </c>
      <c r="H551" s="177">
        <v>1</v>
      </c>
      <c r="I551" s="178">
        <v>0</v>
      </c>
      <c r="J551" s="176">
        <v>46119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-80</v>
      </c>
    </row>
    <row r="552" spans="1:16" ht="19.5" hidden="1" customHeight="1">
      <c r="A552" s="172" t="s">
        <v>4133</v>
      </c>
      <c r="B552" s="176">
        <v>46129</v>
      </c>
      <c r="C552" s="172" t="s">
        <v>2694</v>
      </c>
      <c r="D552" s="172" t="s">
        <v>95</v>
      </c>
      <c r="E552" s="172" t="s">
        <v>58</v>
      </c>
      <c r="F552" s="172" t="s">
        <v>1300</v>
      </c>
      <c r="G552" s="172" t="s">
        <v>84</v>
      </c>
      <c r="H552" s="177">
        <v>1</v>
      </c>
      <c r="I552" s="178">
        <v>0</v>
      </c>
      <c r="J552" s="176">
        <v>46119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-7.86</v>
      </c>
    </row>
    <row r="553" spans="1:16" ht="19.5" hidden="1" customHeight="1">
      <c r="A553" s="172" t="s">
        <v>4133</v>
      </c>
      <c r="B553" s="176">
        <v>46129</v>
      </c>
      <c r="C553" s="172" t="s">
        <v>2694</v>
      </c>
      <c r="D553" s="172" t="s">
        <v>98</v>
      </c>
      <c r="E553" s="172" t="s">
        <v>58</v>
      </c>
      <c r="F553" s="172" t="s">
        <v>1300</v>
      </c>
      <c r="G553" s="172" t="s">
        <v>84</v>
      </c>
      <c r="H553" s="177">
        <v>1</v>
      </c>
      <c r="I553" s="178">
        <v>0</v>
      </c>
      <c r="J553" s="176">
        <v>46119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-15</v>
      </c>
    </row>
    <row r="554" spans="1:16" ht="19.5" hidden="1" customHeight="1">
      <c r="A554" s="172" t="s">
        <v>4134</v>
      </c>
      <c r="B554" s="176">
        <v>46129</v>
      </c>
      <c r="C554" s="172" t="s">
        <v>92</v>
      </c>
      <c r="D554" s="172" t="s">
        <v>24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46125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-81</v>
      </c>
    </row>
    <row r="555" spans="1:16" ht="19.5" hidden="1" customHeight="1">
      <c r="A555" s="172" t="s">
        <v>4134</v>
      </c>
      <c r="B555" s="176">
        <v>46129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46125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-81</v>
      </c>
    </row>
    <row r="556" spans="1:16" ht="19.5" hidden="1" customHeight="1">
      <c r="A556" s="172" t="s">
        <v>4134</v>
      </c>
      <c r="B556" s="176">
        <v>46129</v>
      </c>
      <c r="C556" s="172" t="s">
        <v>2694</v>
      </c>
      <c r="D556" s="172" t="s">
        <v>95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46125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-7.75</v>
      </c>
    </row>
    <row r="557" spans="1:16" ht="19.5" hidden="1" customHeight="1">
      <c r="A557" s="172" t="s">
        <v>4134</v>
      </c>
      <c r="B557" s="176">
        <v>46129</v>
      </c>
      <c r="C557" s="172" t="s">
        <v>2694</v>
      </c>
      <c r="D557" s="172" t="s">
        <v>98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46125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hidden="1" customHeight="1">
      <c r="A558" s="172" t="s">
        <v>4135</v>
      </c>
      <c r="B558" s="176">
        <v>46129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0</v>
      </c>
      <c r="J558" s="176">
        <v>46124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-81</v>
      </c>
    </row>
    <row r="559" spans="1:16" ht="19.5" hidden="1" customHeight="1">
      <c r="A559" s="172" t="s">
        <v>4135</v>
      </c>
      <c r="B559" s="176">
        <v>46129</v>
      </c>
      <c r="C559" s="172" t="s">
        <v>92</v>
      </c>
      <c r="D559" s="172" t="s">
        <v>97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0</v>
      </c>
      <c r="J559" s="176">
        <v>46124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-81</v>
      </c>
    </row>
    <row r="560" spans="1:16" ht="19.5" hidden="1" customHeight="1">
      <c r="A560" s="172" t="s">
        <v>4131</v>
      </c>
      <c r="B560" s="176">
        <v>46129</v>
      </c>
      <c r="C560" s="172" t="s">
        <v>2694</v>
      </c>
      <c r="D560" s="172" t="s">
        <v>95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0</v>
      </c>
      <c r="J560" s="176">
        <v>46121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-7.43</v>
      </c>
    </row>
    <row r="561" spans="1:16" ht="19.5" hidden="1" customHeight="1">
      <c r="A561" s="172" t="s">
        <v>4131</v>
      </c>
      <c r="B561" s="176">
        <v>46129</v>
      </c>
      <c r="C561" s="172" t="s">
        <v>2694</v>
      </c>
      <c r="D561" s="172" t="s">
        <v>98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46121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3848</v>
      </c>
      <c r="B562" s="176">
        <v>46129</v>
      </c>
      <c r="C562" s="172" t="s">
        <v>166</v>
      </c>
      <c r="D562" s="172" t="s">
        <v>167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-2750</v>
      </c>
      <c r="J562" s="176">
        <v>46123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-932.18</v>
      </c>
    </row>
    <row r="563" spans="1:16" ht="19.5" hidden="1" customHeight="1">
      <c r="A563" s="172" t="s">
        <v>3848</v>
      </c>
      <c r="B563" s="176">
        <v>46129</v>
      </c>
      <c r="C563" s="172" t="s">
        <v>166</v>
      </c>
      <c r="D563" s="172" t="s">
        <v>102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-2750</v>
      </c>
      <c r="J563" s="176">
        <v>46123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-9.32</v>
      </c>
    </row>
    <row r="564" spans="1:16" ht="19.5" hidden="1" customHeight="1">
      <c r="A564" s="172" t="s">
        <v>3848</v>
      </c>
      <c r="B564" s="176">
        <v>46129</v>
      </c>
      <c r="C564" s="172" t="s">
        <v>166</v>
      </c>
      <c r="D564" s="172" t="s">
        <v>103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-2750</v>
      </c>
      <c r="J564" s="176">
        <v>46123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-1808.5</v>
      </c>
    </row>
    <row r="565" spans="1:16" ht="19.5" hidden="1" customHeight="1">
      <c r="A565" s="172" t="s">
        <v>3848</v>
      </c>
      <c r="B565" s="176">
        <v>46129</v>
      </c>
      <c r="C565" s="172" t="s">
        <v>104</v>
      </c>
      <c r="D565" s="172" t="s">
        <v>168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-2750</v>
      </c>
      <c r="J565" s="176">
        <v>46123</v>
      </c>
      <c r="K565" s="172" t="s">
        <v>93</v>
      </c>
      <c r="L565" s="172" t="s">
        <v>94</v>
      </c>
      <c r="M565" s="179">
        <v>0.48</v>
      </c>
      <c r="N565" s="177"/>
      <c r="O565" s="177"/>
      <c r="P565" s="180">
        <v>1320</v>
      </c>
    </row>
    <row r="566" spans="1:16" ht="19.5" hidden="1" customHeight="1">
      <c r="A566" s="172" t="s">
        <v>3848</v>
      </c>
      <c r="B566" s="176">
        <v>46129</v>
      </c>
      <c r="C566" s="172" t="s">
        <v>2694</v>
      </c>
      <c r="D566" s="172" t="s">
        <v>82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0</v>
      </c>
      <c r="J566" s="176">
        <v>46123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17.71</v>
      </c>
    </row>
    <row r="567" spans="1:16" ht="19.5" hidden="1" customHeight="1">
      <c r="A567" s="172" t="s">
        <v>4135</v>
      </c>
      <c r="B567" s="176">
        <v>46129</v>
      </c>
      <c r="C567" s="172" t="s">
        <v>2694</v>
      </c>
      <c r="D567" s="172" t="s">
        <v>95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0</v>
      </c>
      <c r="J567" s="176">
        <v>46124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-6.48</v>
      </c>
    </row>
    <row r="568" spans="1:16" ht="19.5" hidden="1" customHeight="1">
      <c r="A568" s="172" t="s">
        <v>4135</v>
      </c>
      <c r="B568" s="176">
        <v>46129</v>
      </c>
      <c r="C568" s="172" t="s">
        <v>2694</v>
      </c>
      <c r="D568" s="172" t="s">
        <v>98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0</v>
      </c>
      <c r="J568" s="176">
        <v>46124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</v>
      </c>
    </row>
    <row r="569" spans="1:16" ht="19.5" hidden="1" customHeight="1">
      <c r="A569" s="172" t="s">
        <v>4062</v>
      </c>
      <c r="B569" s="176">
        <v>46129</v>
      </c>
      <c r="C569" s="172" t="s">
        <v>2694</v>
      </c>
      <c r="D569" s="172" t="s">
        <v>98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46122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-15</v>
      </c>
    </row>
    <row r="570" spans="1:16" ht="19.5" hidden="1" customHeight="1">
      <c r="A570" s="172" t="s">
        <v>4062</v>
      </c>
      <c r="B570" s="176">
        <v>46129</v>
      </c>
      <c r="C570" s="172" t="s">
        <v>92</v>
      </c>
      <c r="D570" s="172" t="s">
        <v>24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46122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-70</v>
      </c>
    </row>
    <row r="571" spans="1:16" ht="19.5" hidden="1" customHeight="1">
      <c r="A571" s="172" t="s">
        <v>4062</v>
      </c>
      <c r="B571" s="176">
        <v>46129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46122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-74</v>
      </c>
    </row>
    <row r="572" spans="1:16" ht="19.5" hidden="1" customHeight="1">
      <c r="A572" s="172" t="s">
        <v>4136</v>
      </c>
      <c r="B572" s="176">
        <v>46129</v>
      </c>
      <c r="C572" s="172" t="s">
        <v>2694</v>
      </c>
      <c r="D572" s="172" t="s">
        <v>95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46123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-5.76</v>
      </c>
    </row>
    <row r="573" spans="1:16" ht="19.5" hidden="1" customHeight="1">
      <c r="A573" s="172" t="s">
        <v>4136</v>
      </c>
      <c r="B573" s="176">
        <v>46129</v>
      </c>
      <c r="C573" s="172" t="s">
        <v>2694</v>
      </c>
      <c r="D573" s="172" t="s">
        <v>98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46123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4136</v>
      </c>
      <c r="B574" s="176">
        <v>46129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46123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-78</v>
      </c>
    </row>
    <row r="575" spans="1:16" ht="19.5" hidden="1" customHeight="1">
      <c r="A575" s="172" t="s">
        <v>4136</v>
      </c>
      <c r="B575" s="176">
        <v>46129</v>
      </c>
      <c r="C575" s="172" t="s">
        <v>92</v>
      </c>
      <c r="D575" s="172" t="s">
        <v>97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-74</v>
      </c>
    </row>
    <row r="576" spans="1:16" ht="19.5" hidden="1" customHeight="1">
      <c r="A576" s="172" t="s">
        <v>4137</v>
      </c>
      <c r="B576" s="176">
        <v>46129</v>
      </c>
      <c r="C576" s="172" t="s">
        <v>92</v>
      </c>
      <c r="D576" s="172" t="s">
        <v>24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46119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-75</v>
      </c>
    </row>
    <row r="577" spans="1:16" ht="19.5" hidden="1" customHeight="1">
      <c r="A577" s="172" t="s">
        <v>4137</v>
      </c>
      <c r="B577" s="176">
        <v>46129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46119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-75</v>
      </c>
    </row>
    <row r="578" spans="1:16" ht="19.5" hidden="1" customHeight="1">
      <c r="A578" s="172" t="s">
        <v>4137</v>
      </c>
      <c r="B578" s="176">
        <v>46129</v>
      </c>
      <c r="C578" s="172" t="s">
        <v>2694</v>
      </c>
      <c r="D578" s="172" t="s">
        <v>95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46119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-5.57</v>
      </c>
    </row>
    <row r="579" spans="1:16" ht="19.5" hidden="1" customHeight="1">
      <c r="A579" s="172" t="s">
        <v>4137</v>
      </c>
      <c r="B579" s="176">
        <v>46129</v>
      </c>
      <c r="C579" s="172" t="s">
        <v>2694</v>
      </c>
      <c r="D579" s="172" t="s">
        <v>98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46119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-15</v>
      </c>
    </row>
    <row r="580" spans="1:16" ht="19.5" hidden="1" customHeight="1">
      <c r="A580" s="172" t="s">
        <v>4138</v>
      </c>
      <c r="B580" s="176">
        <v>46129</v>
      </c>
      <c r="C580" s="172" t="s">
        <v>2694</v>
      </c>
      <c r="D580" s="172" t="s">
        <v>95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0</v>
      </c>
      <c r="J580" s="176">
        <v>46121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-10.51</v>
      </c>
    </row>
    <row r="581" spans="1:16" ht="19.5" hidden="1" customHeight="1">
      <c r="A581" s="172" t="s">
        <v>4138</v>
      </c>
      <c r="B581" s="176">
        <v>46129</v>
      </c>
      <c r="C581" s="172" t="s">
        <v>2694</v>
      </c>
      <c r="D581" s="172" t="s">
        <v>98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46121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hidden="1" customHeight="1">
      <c r="A582" s="172" t="s">
        <v>4138</v>
      </c>
      <c r="B582" s="176">
        <v>46129</v>
      </c>
      <c r="C582" s="172" t="s">
        <v>92</v>
      </c>
      <c r="D582" s="172" t="s">
        <v>24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46121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-81</v>
      </c>
    </row>
    <row r="583" spans="1:16" ht="19.5" hidden="1" customHeight="1">
      <c r="A583" s="172" t="s">
        <v>4138</v>
      </c>
      <c r="B583" s="176">
        <v>46129</v>
      </c>
      <c r="C583" s="172" t="s">
        <v>92</v>
      </c>
      <c r="D583" s="172" t="s">
        <v>97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46121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-77</v>
      </c>
    </row>
    <row r="584" spans="1:16" ht="19.5" hidden="1" customHeight="1">
      <c r="A584" s="172" t="s">
        <v>4139</v>
      </c>
      <c r="B584" s="176">
        <v>46129</v>
      </c>
      <c r="C584" s="172" t="s">
        <v>92</v>
      </c>
      <c r="D584" s="172" t="s">
        <v>24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2750</v>
      </c>
      <c r="J584" s="176">
        <v>46124</v>
      </c>
      <c r="K584" s="172" t="s">
        <v>93</v>
      </c>
      <c r="L584" s="172" t="s">
        <v>94</v>
      </c>
      <c r="M584" s="179">
        <v>0.48</v>
      </c>
      <c r="N584" s="177"/>
      <c r="O584" s="177"/>
      <c r="P584" s="180">
        <v>-70</v>
      </c>
    </row>
    <row r="585" spans="1:16" ht="19.5" hidden="1" customHeight="1">
      <c r="A585" s="172" t="s">
        <v>4139</v>
      </c>
      <c r="B585" s="176">
        <v>46129</v>
      </c>
      <c r="C585" s="172" t="s">
        <v>100</v>
      </c>
      <c r="D585" s="172" t="s">
        <v>101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2750</v>
      </c>
      <c r="J585" s="176">
        <v>46124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957.18</v>
      </c>
    </row>
    <row r="586" spans="1:16" ht="19.5" hidden="1" customHeight="1">
      <c r="A586" s="172" t="s">
        <v>4139</v>
      </c>
      <c r="B586" s="176">
        <v>46129</v>
      </c>
      <c r="C586" s="172" t="s">
        <v>100</v>
      </c>
      <c r="D586" s="172" t="s">
        <v>102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2750</v>
      </c>
      <c r="J586" s="176">
        <v>46124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9.57</v>
      </c>
    </row>
    <row r="587" spans="1:16" ht="19.5" hidden="1" customHeight="1">
      <c r="A587" s="172" t="s">
        <v>4139</v>
      </c>
      <c r="B587" s="176">
        <v>46129</v>
      </c>
      <c r="C587" s="172" t="s">
        <v>100</v>
      </c>
      <c r="D587" s="172" t="s">
        <v>103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2750</v>
      </c>
      <c r="J587" s="176">
        <v>46124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1783.25</v>
      </c>
    </row>
    <row r="588" spans="1:16" ht="19.5" hidden="1" customHeight="1">
      <c r="A588" s="172" t="s">
        <v>4139</v>
      </c>
      <c r="B588" s="176">
        <v>46129</v>
      </c>
      <c r="C588" s="172" t="s">
        <v>104</v>
      </c>
      <c r="D588" s="172" t="s">
        <v>105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2750</v>
      </c>
      <c r="J588" s="176">
        <v>46124</v>
      </c>
      <c r="K588" s="172" t="s">
        <v>93</v>
      </c>
      <c r="L588" s="172" t="s">
        <v>94</v>
      </c>
      <c r="M588" s="179">
        <v>0.48</v>
      </c>
      <c r="N588" s="177"/>
      <c r="O588" s="177"/>
      <c r="P588" s="180">
        <v>-1320</v>
      </c>
    </row>
    <row r="589" spans="1:16" ht="19.5" hidden="1" customHeight="1">
      <c r="A589" s="172" t="s">
        <v>4139</v>
      </c>
      <c r="B589" s="176">
        <v>46129</v>
      </c>
      <c r="C589" s="172" t="s">
        <v>2694</v>
      </c>
      <c r="D589" s="172" t="s">
        <v>95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2750</v>
      </c>
      <c r="J589" s="176">
        <v>46124</v>
      </c>
      <c r="K589" s="172" t="s">
        <v>93</v>
      </c>
      <c r="L589" s="172" t="s">
        <v>94</v>
      </c>
      <c r="M589" s="179">
        <v>0.48</v>
      </c>
      <c r="N589" s="177"/>
      <c r="O589" s="177"/>
      <c r="P589" s="180">
        <v>-5.71</v>
      </c>
    </row>
    <row r="590" spans="1:16" ht="19.5" hidden="1" customHeight="1">
      <c r="A590" s="172" t="s">
        <v>4140</v>
      </c>
      <c r="B590" s="176">
        <v>46129</v>
      </c>
      <c r="C590" s="172" t="s">
        <v>2694</v>
      </c>
      <c r="D590" s="172" t="s">
        <v>82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46129</v>
      </c>
      <c r="K590" s="172" t="s">
        <v>85</v>
      </c>
      <c r="L590" s="172" t="s">
        <v>85</v>
      </c>
      <c r="M590" s="179">
        <v>0</v>
      </c>
      <c r="N590" s="177"/>
      <c r="O590" s="177"/>
      <c r="P590" s="180">
        <v>-8.68</v>
      </c>
    </row>
    <row r="591" spans="1:16" ht="19.5" hidden="1" customHeight="1">
      <c r="A591" s="172" t="s">
        <v>4139</v>
      </c>
      <c r="B591" s="176">
        <v>46129</v>
      </c>
      <c r="C591" s="172" t="s">
        <v>2694</v>
      </c>
      <c r="D591" s="172" t="s">
        <v>82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46124</v>
      </c>
      <c r="K591" s="172" t="s">
        <v>85</v>
      </c>
      <c r="L591" s="172" t="s">
        <v>85</v>
      </c>
      <c r="M591" s="179">
        <v>0</v>
      </c>
      <c r="N591" s="177"/>
      <c r="O591" s="177"/>
      <c r="P591" s="180">
        <v>-18.190000000000001</v>
      </c>
    </row>
    <row r="592" spans="1:16" ht="19.5" hidden="1" customHeight="1">
      <c r="A592" s="172" t="s">
        <v>4141</v>
      </c>
      <c r="B592" s="176">
        <v>46129</v>
      </c>
      <c r="C592" s="172" t="s">
        <v>1748</v>
      </c>
      <c r="D592" s="172" t="s">
        <v>2749</v>
      </c>
      <c r="E592" s="172" t="s">
        <v>58</v>
      </c>
      <c r="F592" s="172" t="s">
        <v>1300</v>
      </c>
      <c r="G592" s="172" t="s">
        <v>84</v>
      </c>
      <c r="H592" s="177">
        <v>1</v>
      </c>
      <c r="I592" s="178">
        <v>0</v>
      </c>
      <c r="J592" s="176">
        <v>46128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-5</v>
      </c>
    </row>
    <row r="593" spans="1:16" ht="19.5" hidden="1" customHeight="1">
      <c r="A593" s="172" t="s">
        <v>4141</v>
      </c>
      <c r="B593" s="176">
        <v>46129</v>
      </c>
      <c r="C593" s="172" t="s">
        <v>2694</v>
      </c>
      <c r="D593" s="172" t="s">
        <v>2750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46128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-10</v>
      </c>
    </row>
    <row r="594" spans="1:16" ht="19.5" hidden="1" customHeight="1">
      <c r="A594" s="172" t="s">
        <v>4142</v>
      </c>
      <c r="B594" s="176">
        <v>46129</v>
      </c>
      <c r="C594" s="172" t="s">
        <v>2694</v>
      </c>
      <c r="D594" s="172" t="s">
        <v>95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46125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-6.46</v>
      </c>
    </row>
    <row r="595" spans="1:16" ht="19.5" hidden="1" customHeight="1">
      <c r="A595" s="172" t="s">
        <v>4142</v>
      </c>
      <c r="B595" s="176">
        <v>46129</v>
      </c>
      <c r="C595" s="172" t="s">
        <v>2694</v>
      </c>
      <c r="D595" s="172" t="s">
        <v>98</v>
      </c>
      <c r="E595" s="172" t="s">
        <v>42</v>
      </c>
      <c r="F595" s="172" t="s">
        <v>89</v>
      </c>
      <c r="G595" s="172" t="s">
        <v>84</v>
      </c>
      <c r="H595" s="177">
        <v>1</v>
      </c>
      <c r="I595" s="178">
        <v>0</v>
      </c>
      <c r="J595" s="176">
        <v>46125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4142</v>
      </c>
      <c r="B596" s="176">
        <v>46129</v>
      </c>
      <c r="C596" s="172" t="s">
        <v>92</v>
      </c>
      <c r="D596" s="172" t="s">
        <v>24</v>
      </c>
      <c r="E596" s="172" t="s">
        <v>42</v>
      </c>
      <c r="F596" s="172" t="s">
        <v>89</v>
      </c>
      <c r="G596" s="172" t="s">
        <v>84</v>
      </c>
      <c r="H596" s="177">
        <v>1</v>
      </c>
      <c r="I596" s="178">
        <v>0</v>
      </c>
      <c r="J596" s="176">
        <v>46125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-70</v>
      </c>
    </row>
    <row r="597" spans="1:16" ht="19.5" hidden="1" customHeight="1">
      <c r="A597" s="172" t="s">
        <v>4142</v>
      </c>
      <c r="B597" s="176">
        <v>46129</v>
      </c>
      <c r="C597" s="172" t="s">
        <v>92</v>
      </c>
      <c r="D597" s="172" t="s">
        <v>97</v>
      </c>
      <c r="E597" s="172" t="s">
        <v>42</v>
      </c>
      <c r="F597" s="172" t="s">
        <v>89</v>
      </c>
      <c r="G597" s="172" t="s">
        <v>84</v>
      </c>
      <c r="H597" s="177">
        <v>1</v>
      </c>
      <c r="I597" s="178">
        <v>0</v>
      </c>
      <c r="J597" s="176">
        <v>46125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-70</v>
      </c>
    </row>
    <row r="598" spans="1:16" ht="19.5" hidden="1" customHeight="1">
      <c r="A598" s="172" t="s">
        <v>4143</v>
      </c>
      <c r="B598" s="176">
        <v>46129</v>
      </c>
      <c r="C598" s="172" t="s">
        <v>92</v>
      </c>
      <c r="D598" s="172" t="s">
        <v>24</v>
      </c>
      <c r="E598" s="172" t="s">
        <v>56</v>
      </c>
      <c r="F598" s="172" t="s">
        <v>1213</v>
      </c>
      <c r="G598" s="172" t="s">
        <v>84</v>
      </c>
      <c r="H598" s="177">
        <v>1</v>
      </c>
      <c r="I598" s="178">
        <v>2500</v>
      </c>
      <c r="J598" s="176">
        <v>46124</v>
      </c>
      <c r="K598" s="172" t="s">
        <v>93</v>
      </c>
      <c r="L598" s="172" t="s">
        <v>94</v>
      </c>
      <c r="M598" s="179">
        <v>0.48</v>
      </c>
      <c r="N598" s="177"/>
      <c r="O598" s="177"/>
      <c r="P598" s="180">
        <v>-80</v>
      </c>
    </row>
    <row r="599" spans="1:16" ht="19.5" hidden="1" customHeight="1">
      <c r="A599" s="172" t="s">
        <v>4143</v>
      </c>
      <c r="B599" s="176">
        <v>46129</v>
      </c>
      <c r="C599" s="172" t="s">
        <v>100</v>
      </c>
      <c r="D599" s="172" t="s">
        <v>101</v>
      </c>
      <c r="E599" s="172" t="s">
        <v>56</v>
      </c>
      <c r="F599" s="172" t="s">
        <v>1213</v>
      </c>
      <c r="G599" s="172" t="s">
        <v>84</v>
      </c>
      <c r="H599" s="177">
        <v>1</v>
      </c>
      <c r="I599" s="178">
        <v>2500</v>
      </c>
      <c r="J599" s="176">
        <v>46124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1348.31</v>
      </c>
    </row>
    <row r="600" spans="1:16" ht="19.5" hidden="1" customHeight="1">
      <c r="A600" s="172" t="s">
        <v>4143</v>
      </c>
      <c r="B600" s="176">
        <v>46129</v>
      </c>
      <c r="C600" s="172" t="s">
        <v>100</v>
      </c>
      <c r="D600" s="172" t="s">
        <v>102</v>
      </c>
      <c r="E600" s="172" t="s">
        <v>56</v>
      </c>
      <c r="F600" s="172" t="s">
        <v>1213</v>
      </c>
      <c r="G600" s="172" t="s">
        <v>84</v>
      </c>
      <c r="H600" s="177">
        <v>1</v>
      </c>
      <c r="I600" s="178">
        <v>2500</v>
      </c>
      <c r="J600" s="176">
        <v>46124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4143</v>
      </c>
      <c r="B601" s="176">
        <v>46129</v>
      </c>
      <c r="C601" s="172" t="s">
        <v>100</v>
      </c>
      <c r="D601" s="172" t="s">
        <v>103</v>
      </c>
      <c r="E601" s="172" t="s">
        <v>56</v>
      </c>
      <c r="F601" s="172" t="s">
        <v>1213</v>
      </c>
      <c r="G601" s="172" t="s">
        <v>84</v>
      </c>
      <c r="H601" s="177">
        <v>1</v>
      </c>
      <c r="I601" s="178">
        <v>2500</v>
      </c>
      <c r="J601" s="176">
        <v>46124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1151.69</v>
      </c>
    </row>
    <row r="602" spans="1:16" ht="19.5" hidden="1" customHeight="1">
      <c r="A602" s="172" t="s">
        <v>4143</v>
      </c>
      <c r="B602" s="176">
        <v>46129</v>
      </c>
      <c r="C602" s="172" t="s">
        <v>104</v>
      </c>
      <c r="D602" s="172" t="s">
        <v>105</v>
      </c>
      <c r="E602" s="172" t="s">
        <v>56</v>
      </c>
      <c r="F602" s="172" t="s">
        <v>1213</v>
      </c>
      <c r="G602" s="172" t="s">
        <v>84</v>
      </c>
      <c r="H602" s="177">
        <v>1</v>
      </c>
      <c r="I602" s="178">
        <v>2500</v>
      </c>
      <c r="J602" s="176">
        <v>46124</v>
      </c>
      <c r="K602" s="172" t="s">
        <v>93</v>
      </c>
      <c r="L602" s="172" t="s">
        <v>94</v>
      </c>
      <c r="M602" s="179">
        <v>0.48</v>
      </c>
      <c r="N602" s="177"/>
      <c r="O602" s="177"/>
      <c r="P602" s="180">
        <v>-1200</v>
      </c>
    </row>
    <row r="603" spans="1:16" ht="19.5" hidden="1" customHeight="1">
      <c r="A603" s="172" t="s">
        <v>4143</v>
      </c>
      <c r="B603" s="176">
        <v>46129</v>
      </c>
      <c r="C603" s="172" t="s">
        <v>2694</v>
      </c>
      <c r="D603" s="172" t="s">
        <v>95</v>
      </c>
      <c r="E603" s="172" t="s">
        <v>56</v>
      </c>
      <c r="F603" s="172" t="s">
        <v>1213</v>
      </c>
      <c r="G603" s="172" t="s">
        <v>84</v>
      </c>
      <c r="H603" s="177">
        <v>1</v>
      </c>
      <c r="I603" s="178">
        <v>2500</v>
      </c>
      <c r="J603" s="176">
        <v>46124</v>
      </c>
      <c r="K603" s="172" t="s">
        <v>93</v>
      </c>
      <c r="L603" s="172" t="s">
        <v>94</v>
      </c>
      <c r="M603" s="179">
        <v>0.48</v>
      </c>
      <c r="N603" s="177"/>
      <c r="O603" s="177"/>
      <c r="P603" s="180">
        <v>-8.73</v>
      </c>
    </row>
    <row r="604" spans="1:16" ht="19.5" hidden="1" customHeight="1">
      <c r="A604" s="172" t="s">
        <v>4143</v>
      </c>
      <c r="B604" s="176">
        <v>46129</v>
      </c>
      <c r="C604" s="172" t="s">
        <v>2694</v>
      </c>
      <c r="D604" s="172" t="s">
        <v>82</v>
      </c>
      <c r="E604" s="172" t="s">
        <v>56</v>
      </c>
      <c r="F604" s="172" t="s">
        <v>1213</v>
      </c>
      <c r="G604" s="172" t="s">
        <v>84</v>
      </c>
      <c r="H604" s="177">
        <v>1</v>
      </c>
      <c r="I604" s="178">
        <v>0</v>
      </c>
      <c r="J604" s="176">
        <v>46124</v>
      </c>
      <c r="K604" s="172" t="s">
        <v>85</v>
      </c>
      <c r="L604" s="172" t="s">
        <v>85</v>
      </c>
      <c r="M604" s="179">
        <v>0</v>
      </c>
      <c r="N604" s="177"/>
      <c r="O604" s="177"/>
      <c r="P604" s="180">
        <v>-7.42</v>
      </c>
    </row>
    <row r="605" spans="1:16" ht="19.5" hidden="1" customHeight="1">
      <c r="A605" s="172" t="s">
        <v>4144</v>
      </c>
      <c r="B605" s="176">
        <v>46129</v>
      </c>
      <c r="C605" s="172" t="s">
        <v>1748</v>
      </c>
      <c r="D605" s="172" t="s">
        <v>2749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0</v>
      </c>
      <c r="J605" s="176">
        <v>46121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</v>
      </c>
    </row>
    <row r="606" spans="1:16" ht="19.5" hidden="1" customHeight="1">
      <c r="A606" s="172" t="s">
        <v>4144</v>
      </c>
      <c r="B606" s="176">
        <v>46129</v>
      </c>
      <c r="C606" s="172" t="s">
        <v>2694</v>
      </c>
      <c r="D606" s="172" t="s">
        <v>2750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0</v>
      </c>
      <c r="J606" s="176">
        <v>46121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-10</v>
      </c>
    </row>
    <row r="607" spans="1:16" ht="19.5" hidden="1" customHeight="1">
      <c r="A607" s="172" t="s">
        <v>4145</v>
      </c>
      <c r="B607" s="176">
        <v>46129</v>
      </c>
      <c r="C607" s="172" t="s">
        <v>1748</v>
      </c>
      <c r="D607" s="172" t="s">
        <v>2749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46125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-5</v>
      </c>
    </row>
    <row r="608" spans="1:16" ht="19.5" hidden="1" customHeight="1">
      <c r="A608" s="172" t="s">
        <v>4145</v>
      </c>
      <c r="B608" s="176">
        <v>46129</v>
      </c>
      <c r="C608" s="172" t="s">
        <v>2694</v>
      </c>
      <c r="D608" s="172" t="s">
        <v>2750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46125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-10</v>
      </c>
    </row>
    <row r="609" spans="1:16" ht="19.5" hidden="1" customHeight="1">
      <c r="A609" s="172" t="s">
        <v>4146</v>
      </c>
      <c r="B609" s="176">
        <v>46129</v>
      </c>
      <c r="C609" s="172" t="s">
        <v>2694</v>
      </c>
      <c r="D609" s="172" t="s">
        <v>82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46129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-21.06</v>
      </c>
    </row>
    <row r="610" spans="1:16" ht="19.5" hidden="1" customHeight="1">
      <c r="A610" s="172" t="s">
        <v>4116</v>
      </c>
      <c r="B610" s="176">
        <v>46129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46126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-77</v>
      </c>
    </row>
    <row r="611" spans="1:16" ht="19.5" hidden="1" customHeight="1">
      <c r="A611" s="172" t="s">
        <v>4116</v>
      </c>
      <c r="B611" s="176">
        <v>46129</v>
      </c>
      <c r="C611" s="172" t="s">
        <v>92</v>
      </c>
      <c r="D611" s="172" t="s">
        <v>97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46126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-67</v>
      </c>
    </row>
    <row r="612" spans="1:16" ht="19.5" hidden="1" customHeight="1">
      <c r="A612" s="172" t="s">
        <v>4116</v>
      </c>
      <c r="B612" s="176">
        <v>46129</v>
      </c>
      <c r="C612" s="172" t="s">
        <v>2694</v>
      </c>
      <c r="D612" s="172" t="s">
        <v>95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46126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-8.3800000000000008</v>
      </c>
    </row>
    <row r="613" spans="1:16" ht="19.5" hidden="1" customHeight="1">
      <c r="A613" s="172" t="s">
        <v>4116</v>
      </c>
      <c r="B613" s="176">
        <v>46129</v>
      </c>
      <c r="C613" s="172" t="s">
        <v>2694</v>
      </c>
      <c r="D613" s="172" t="s">
        <v>98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46126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4087</v>
      </c>
      <c r="B614" s="176">
        <v>46129</v>
      </c>
      <c r="C614" s="172" t="s">
        <v>166</v>
      </c>
      <c r="D614" s="172" t="s">
        <v>167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-2800</v>
      </c>
      <c r="J614" s="176">
        <v>46124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-971.56</v>
      </c>
    </row>
    <row r="615" spans="1:16" ht="19.5" hidden="1" customHeight="1">
      <c r="A615" s="172" t="s">
        <v>4087</v>
      </c>
      <c r="B615" s="176">
        <v>46129</v>
      </c>
      <c r="C615" s="172" t="s">
        <v>166</v>
      </c>
      <c r="D615" s="172" t="s">
        <v>102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-2800</v>
      </c>
      <c r="J615" s="176">
        <v>46124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-9.7200000000000006</v>
      </c>
    </row>
    <row r="616" spans="1:16" ht="19.5" hidden="1" customHeight="1">
      <c r="A616" s="172" t="s">
        <v>4087</v>
      </c>
      <c r="B616" s="176">
        <v>46129</v>
      </c>
      <c r="C616" s="172" t="s">
        <v>166</v>
      </c>
      <c r="D616" s="172" t="s">
        <v>103</v>
      </c>
      <c r="E616" s="172" t="s">
        <v>42</v>
      </c>
      <c r="F616" s="172" t="s">
        <v>89</v>
      </c>
      <c r="G616" s="172" t="s">
        <v>84</v>
      </c>
      <c r="H616" s="177">
        <v>1</v>
      </c>
      <c r="I616" s="178">
        <v>-2800</v>
      </c>
      <c r="J616" s="176">
        <v>46124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-1818.72</v>
      </c>
    </row>
    <row r="617" spans="1:16" ht="19.5" hidden="1" customHeight="1">
      <c r="A617" s="172" t="s">
        <v>4087</v>
      </c>
      <c r="B617" s="176">
        <v>46129</v>
      </c>
      <c r="C617" s="172" t="s">
        <v>104</v>
      </c>
      <c r="D617" s="172" t="s">
        <v>168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-2800</v>
      </c>
      <c r="J617" s="176">
        <v>46124</v>
      </c>
      <c r="K617" s="172" t="s">
        <v>93</v>
      </c>
      <c r="L617" s="172" t="s">
        <v>94</v>
      </c>
      <c r="M617" s="179">
        <v>0.48</v>
      </c>
      <c r="N617" s="177"/>
      <c r="O617" s="177"/>
      <c r="P617" s="180">
        <v>1344</v>
      </c>
    </row>
    <row r="618" spans="1:16" ht="19.5" hidden="1" customHeight="1">
      <c r="A618" s="172" t="s">
        <v>4147</v>
      </c>
      <c r="B618" s="176">
        <v>46129</v>
      </c>
      <c r="C618" s="172" t="s">
        <v>92</v>
      </c>
      <c r="D618" s="172" t="s">
        <v>24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2820</v>
      </c>
      <c r="J618" s="176">
        <v>46125</v>
      </c>
      <c r="K618" s="172" t="s">
        <v>93</v>
      </c>
      <c r="L618" s="172" t="s">
        <v>94</v>
      </c>
      <c r="M618" s="179">
        <v>0.48</v>
      </c>
      <c r="N618" s="177"/>
      <c r="O618" s="177"/>
      <c r="P618" s="180">
        <v>-69</v>
      </c>
    </row>
    <row r="619" spans="1:16" ht="19.5" hidden="1" customHeight="1">
      <c r="A619" s="172" t="s">
        <v>4147</v>
      </c>
      <c r="B619" s="176">
        <v>46129</v>
      </c>
      <c r="C619" s="172" t="s">
        <v>100</v>
      </c>
      <c r="D619" s="172" t="s">
        <v>101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2820</v>
      </c>
      <c r="J619" s="176">
        <v>46125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982.86</v>
      </c>
    </row>
    <row r="620" spans="1:16" ht="19.5" hidden="1" customHeight="1">
      <c r="A620" s="172" t="s">
        <v>4147</v>
      </c>
      <c r="B620" s="176">
        <v>46129</v>
      </c>
      <c r="C620" s="172" t="s">
        <v>100</v>
      </c>
      <c r="D620" s="172" t="s">
        <v>102</v>
      </c>
      <c r="E620" s="172" t="s">
        <v>38</v>
      </c>
      <c r="F620" s="172" t="s">
        <v>87</v>
      </c>
      <c r="G620" s="172" t="s">
        <v>84</v>
      </c>
      <c r="H620" s="177">
        <v>1</v>
      </c>
      <c r="I620" s="178">
        <v>2820</v>
      </c>
      <c r="J620" s="176">
        <v>46125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9.83</v>
      </c>
    </row>
    <row r="621" spans="1:16" ht="19.5" hidden="1" customHeight="1">
      <c r="A621" s="172" t="s">
        <v>4147</v>
      </c>
      <c r="B621" s="176">
        <v>46129</v>
      </c>
      <c r="C621" s="172" t="s">
        <v>100</v>
      </c>
      <c r="D621" s="172" t="s">
        <v>103</v>
      </c>
      <c r="E621" s="172" t="s">
        <v>38</v>
      </c>
      <c r="F621" s="172" t="s">
        <v>87</v>
      </c>
      <c r="G621" s="172" t="s">
        <v>84</v>
      </c>
      <c r="H621" s="177">
        <v>1</v>
      </c>
      <c r="I621" s="178">
        <v>2820</v>
      </c>
      <c r="J621" s="176">
        <v>46125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1827.31</v>
      </c>
    </row>
    <row r="622" spans="1:16" ht="19.5" hidden="1" customHeight="1">
      <c r="A622" s="172" t="s">
        <v>4147</v>
      </c>
      <c r="B622" s="176">
        <v>46129</v>
      </c>
      <c r="C622" s="172" t="s">
        <v>104</v>
      </c>
      <c r="D622" s="172" t="s">
        <v>105</v>
      </c>
      <c r="E622" s="172" t="s">
        <v>38</v>
      </c>
      <c r="F622" s="172" t="s">
        <v>87</v>
      </c>
      <c r="G622" s="172" t="s">
        <v>84</v>
      </c>
      <c r="H622" s="177">
        <v>1</v>
      </c>
      <c r="I622" s="178">
        <v>2820</v>
      </c>
      <c r="J622" s="176">
        <v>46125</v>
      </c>
      <c r="K622" s="172" t="s">
        <v>93</v>
      </c>
      <c r="L622" s="172" t="s">
        <v>94</v>
      </c>
      <c r="M622" s="179">
        <v>0.48</v>
      </c>
      <c r="N622" s="177"/>
      <c r="O622" s="177"/>
      <c r="P622" s="180">
        <v>-1353.6</v>
      </c>
    </row>
    <row r="623" spans="1:16" ht="19.5" hidden="1" customHeight="1">
      <c r="A623" s="172" t="s">
        <v>4147</v>
      </c>
      <c r="B623" s="176">
        <v>46129</v>
      </c>
      <c r="C623" s="172" t="s">
        <v>2694</v>
      </c>
      <c r="D623" s="172" t="s">
        <v>95</v>
      </c>
      <c r="E623" s="172" t="s">
        <v>38</v>
      </c>
      <c r="F623" s="172" t="s">
        <v>87</v>
      </c>
      <c r="G623" s="172" t="s">
        <v>84</v>
      </c>
      <c r="H623" s="177">
        <v>1</v>
      </c>
      <c r="I623" s="178">
        <v>2820</v>
      </c>
      <c r="J623" s="176">
        <v>46125</v>
      </c>
      <c r="K623" s="172" t="s">
        <v>93</v>
      </c>
      <c r="L623" s="172" t="s">
        <v>94</v>
      </c>
      <c r="M623" s="179">
        <v>0.48</v>
      </c>
      <c r="N623" s="177"/>
      <c r="O623" s="177"/>
      <c r="P623" s="180">
        <v>-15.92</v>
      </c>
    </row>
    <row r="624" spans="1:16" ht="19.5" hidden="1" customHeight="1">
      <c r="A624" s="172" t="s">
        <v>4148</v>
      </c>
      <c r="B624" s="176">
        <v>46129</v>
      </c>
      <c r="C624" s="172" t="s">
        <v>92</v>
      </c>
      <c r="D624" s="172" t="s">
        <v>24</v>
      </c>
      <c r="E624" s="172" t="s">
        <v>38</v>
      </c>
      <c r="F624" s="172" t="s">
        <v>87</v>
      </c>
      <c r="G624" s="172" t="s">
        <v>84</v>
      </c>
      <c r="H624" s="177">
        <v>1</v>
      </c>
      <c r="I624" s="178">
        <v>2750</v>
      </c>
      <c r="J624" s="176">
        <v>46122</v>
      </c>
      <c r="K624" s="172" t="s">
        <v>93</v>
      </c>
      <c r="L624" s="172" t="s">
        <v>94</v>
      </c>
      <c r="M624" s="179">
        <v>0.48</v>
      </c>
      <c r="N624" s="177"/>
      <c r="O624" s="177"/>
      <c r="P624" s="180">
        <v>-77</v>
      </c>
    </row>
    <row r="625" spans="1:16" ht="19.5" hidden="1" customHeight="1">
      <c r="A625" s="172" t="s">
        <v>4148</v>
      </c>
      <c r="B625" s="176">
        <v>46129</v>
      </c>
      <c r="C625" s="172" t="s">
        <v>100</v>
      </c>
      <c r="D625" s="172" t="s">
        <v>101</v>
      </c>
      <c r="E625" s="172" t="s">
        <v>38</v>
      </c>
      <c r="F625" s="172" t="s">
        <v>87</v>
      </c>
      <c r="G625" s="172" t="s">
        <v>84</v>
      </c>
      <c r="H625" s="177">
        <v>1</v>
      </c>
      <c r="I625" s="178">
        <v>2750</v>
      </c>
      <c r="J625" s="176">
        <v>46122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957.18</v>
      </c>
    </row>
    <row r="626" spans="1:16" ht="19.5" hidden="1" customHeight="1">
      <c r="A626" s="172" t="s">
        <v>4148</v>
      </c>
      <c r="B626" s="176">
        <v>46129</v>
      </c>
      <c r="C626" s="172" t="s">
        <v>100</v>
      </c>
      <c r="D626" s="172" t="s">
        <v>102</v>
      </c>
      <c r="E626" s="172" t="s">
        <v>38</v>
      </c>
      <c r="F626" s="172" t="s">
        <v>87</v>
      </c>
      <c r="G626" s="172" t="s">
        <v>84</v>
      </c>
      <c r="H626" s="177">
        <v>1</v>
      </c>
      <c r="I626" s="178">
        <v>2750</v>
      </c>
      <c r="J626" s="176">
        <v>46122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9.57</v>
      </c>
    </row>
    <row r="627" spans="1:16" ht="19.5" hidden="1" customHeight="1">
      <c r="A627" s="172" t="s">
        <v>4148</v>
      </c>
      <c r="B627" s="176">
        <v>46129</v>
      </c>
      <c r="C627" s="172" t="s">
        <v>100</v>
      </c>
      <c r="D627" s="172" t="s">
        <v>103</v>
      </c>
      <c r="E627" s="172" t="s">
        <v>38</v>
      </c>
      <c r="F627" s="172" t="s">
        <v>87</v>
      </c>
      <c r="G627" s="172" t="s">
        <v>84</v>
      </c>
      <c r="H627" s="177">
        <v>1</v>
      </c>
      <c r="I627" s="178">
        <v>2750</v>
      </c>
      <c r="J627" s="176">
        <v>46122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1783.25</v>
      </c>
    </row>
    <row r="628" spans="1:16" ht="19.5" hidden="1" customHeight="1">
      <c r="A628" s="172" t="s">
        <v>4148</v>
      </c>
      <c r="B628" s="176">
        <v>46129</v>
      </c>
      <c r="C628" s="172" t="s">
        <v>104</v>
      </c>
      <c r="D628" s="172" t="s">
        <v>105</v>
      </c>
      <c r="E628" s="172" t="s">
        <v>38</v>
      </c>
      <c r="F628" s="172" t="s">
        <v>87</v>
      </c>
      <c r="G628" s="172" t="s">
        <v>84</v>
      </c>
      <c r="H628" s="177">
        <v>1</v>
      </c>
      <c r="I628" s="178">
        <v>2750</v>
      </c>
      <c r="J628" s="176">
        <v>46122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-1320</v>
      </c>
    </row>
    <row r="629" spans="1:16" ht="19.5" hidden="1" customHeight="1">
      <c r="A629" s="172" t="s">
        <v>4148</v>
      </c>
      <c r="B629" s="176">
        <v>46129</v>
      </c>
      <c r="C629" s="172" t="s">
        <v>2694</v>
      </c>
      <c r="D629" s="172" t="s">
        <v>95</v>
      </c>
      <c r="E629" s="172" t="s">
        <v>38</v>
      </c>
      <c r="F629" s="172" t="s">
        <v>87</v>
      </c>
      <c r="G629" s="172" t="s">
        <v>84</v>
      </c>
      <c r="H629" s="177">
        <v>1</v>
      </c>
      <c r="I629" s="178">
        <v>2750</v>
      </c>
      <c r="J629" s="176">
        <v>46122</v>
      </c>
      <c r="K629" s="172" t="s">
        <v>93</v>
      </c>
      <c r="L629" s="172" t="s">
        <v>94</v>
      </c>
      <c r="M629" s="179">
        <v>0.48</v>
      </c>
      <c r="N629" s="177"/>
      <c r="O629" s="177"/>
      <c r="P629" s="180">
        <v>-5.96</v>
      </c>
    </row>
    <row r="630" spans="1:16" ht="19.5" hidden="1" customHeight="1">
      <c r="A630" s="172" t="s">
        <v>4087</v>
      </c>
      <c r="B630" s="176">
        <v>46129</v>
      </c>
      <c r="C630" s="172" t="s">
        <v>2694</v>
      </c>
      <c r="D630" s="172" t="s">
        <v>82</v>
      </c>
      <c r="E630" s="172" t="s">
        <v>42</v>
      </c>
      <c r="F630" s="172" t="s">
        <v>89</v>
      </c>
      <c r="G630" s="172" t="s">
        <v>84</v>
      </c>
      <c r="H630" s="177">
        <v>1</v>
      </c>
      <c r="I630" s="178">
        <v>0</v>
      </c>
      <c r="J630" s="176">
        <v>46124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18.46</v>
      </c>
    </row>
    <row r="631" spans="1:16" ht="19.5" hidden="1" customHeight="1">
      <c r="A631" s="172" t="s">
        <v>4149</v>
      </c>
      <c r="B631" s="176">
        <v>46129</v>
      </c>
      <c r="C631" s="172" t="s">
        <v>2694</v>
      </c>
      <c r="D631" s="172" t="s">
        <v>95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0</v>
      </c>
      <c r="J631" s="176">
        <v>46125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-6.26</v>
      </c>
    </row>
    <row r="632" spans="1:16" ht="19.5" hidden="1" customHeight="1">
      <c r="A632" s="172" t="s">
        <v>4149</v>
      </c>
      <c r="B632" s="176">
        <v>46129</v>
      </c>
      <c r="C632" s="172" t="s">
        <v>2694</v>
      </c>
      <c r="D632" s="172" t="s">
        <v>98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0</v>
      </c>
      <c r="J632" s="176">
        <v>46125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-15</v>
      </c>
    </row>
    <row r="633" spans="1:16" ht="19.5" hidden="1" customHeight="1">
      <c r="A633" s="172" t="s">
        <v>4149</v>
      </c>
      <c r="B633" s="176">
        <v>46129</v>
      </c>
      <c r="C633" s="172" t="s">
        <v>92</v>
      </c>
      <c r="D633" s="172" t="s">
        <v>24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0</v>
      </c>
      <c r="J633" s="176">
        <v>46125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-81</v>
      </c>
    </row>
    <row r="634" spans="1:16" ht="19.5" hidden="1" customHeight="1">
      <c r="A634" s="172" t="s">
        <v>4149</v>
      </c>
      <c r="B634" s="176">
        <v>46129</v>
      </c>
      <c r="C634" s="172" t="s">
        <v>92</v>
      </c>
      <c r="D634" s="172" t="s">
        <v>97</v>
      </c>
      <c r="E634" s="172" t="s">
        <v>57</v>
      </c>
      <c r="F634" s="172" t="s">
        <v>1263</v>
      </c>
      <c r="G634" s="172" t="s">
        <v>84</v>
      </c>
      <c r="H634" s="177">
        <v>1</v>
      </c>
      <c r="I634" s="178">
        <v>0</v>
      </c>
      <c r="J634" s="176">
        <v>46125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-81</v>
      </c>
    </row>
    <row r="635" spans="1:16" ht="19.5" hidden="1" customHeight="1">
      <c r="A635" s="172" t="s">
        <v>4148</v>
      </c>
      <c r="B635" s="176">
        <v>46129</v>
      </c>
      <c r="C635" s="172" t="s">
        <v>2694</v>
      </c>
      <c r="D635" s="172" t="s">
        <v>82</v>
      </c>
      <c r="E635" s="172" t="s">
        <v>38</v>
      </c>
      <c r="F635" s="172" t="s">
        <v>87</v>
      </c>
      <c r="G635" s="172" t="s">
        <v>84</v>
      </c>
      <c r="H635" s="177">
        <v>1</v>
      </c>
      <c r="I635" s="178">
        <v>0</v>
      </c>
      <c r="J635" s="176">
        <v>46122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-18.190000000000001</v>
      </c>
    </row>
    <row r="636" spans="1:16" ht="19.5" hidden="1" customHeight="1">
      <c r="A636" s="172" t="s">
        <v>4150</v>
      </c>
      <c r="B636" s="176">
        <v>46129</v>
      </c>
      <c r="C636" s="172" t="s">
        <v>2694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0</v>
      </c>
      <c r="J636" s="176">
        <v>46125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-7.34</v>
      </c>
    </row>
    <row r="637" spans="1:16" ht="19.5" hidden="1" customHeight="1">
      <c r="A637" s="172" t="s">
        <v>4150</v>
      </c>
      <c r="B637" s="176">
        <v>46129</v>
      </c>
      <c r="C637" s="172" t="s">
        <v>2694</v>
      </c>
      <c r="D637" s="172" t="s">
        <v>98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0</v>
      </c>
      <c r="J637" s="176">
        <v>46125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4150</v>
      </c>
      <c r="B638" s="176">
        <v>46129</v>
      </c>
      <c r="C638" s="172" t="s">
        <v>92</v>
      </c>
      <c r="D638" s="172" t="s">
        <v>24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0</v>
      </c>
      <c r="J638" s="176">
        <v>46125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-80</v>
      </c>
    </row>
    <row r="639" spans="1:16" ht="19.5" hidden="1" customHeight="1">
      <c r="A639" s="172" t="s">
        <v>4150</v>
      </c>
      <c r="B639" s="176">
        <v>46129</v>
      </c>
      <c r="C639" s="172" t="s">
        <v>92</v>
      </c>
      <c r="D639" s="172" t="s">
        <v>97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0</v>
      </c>
      <c r="J639" s="176">
        <v>46125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-80</v>
      </c>
    </row>
    <row r="640" spans="1:16" ht="19.5" hidden="1" customHeight="1">
      <c r="A640" s="172" t="s">
        <v>4151</v>
      </c>
      <c r="B640" s="176">
        <v>46129</v>
      </c>
      <c r="C640" s="172" t="s">
        <v>2694</v>
      </c>
      <c r="D640" s="172" t="s">
        <v>95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0</v>
      </c>
      <c r="J640" s="176">
        <v>46124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-5.67</v>
      </c>
    </row>
    <row r="641" spans="1:16" ht="19.5" hidden="1" customHeight="1">
      <c r="A641" s="172" t="s">
        <v>4151</v>
      </c>
      <c r="B641" s="176">
        <v>46129</v>
      </c>
      <c r="C641" s="172" t="s">
        <v>2694</v>
      </c>
      <c r="D641" s="172" t="s">
        <v>98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0</v>
      </c>
      <c r="J641" s="176">
        <v>46124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hidden="1" customHeight="1">
      <c r="A642" s="172" t="s">
        <v>4151</v>
      </c>
      <c r="B642" s="176">
        <v>46129</v>
      </c>
      <c r="C642" s="172" t="s">
        <v>92</v>
      </c>
      <c r="D642" s="172" t="s">
        <v>24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0</v>
      </c>
      <c r="J642" s="176">
        <v>46124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-80</v>
      </c>
    </row>
    <row r="643" spans="1:16" ht="19.5" hidden="1" customHeight="1">
      <c r="A643" s="172" t="s">
        <v>4151</v>
      </c>
      <c r="B643" s="176">
        <v>46129</v>
      </c>
      <c r="C643" s="172" t="s">
        <v>92</v>
      </c>
      <c r="D643" s="172" t="s">
        <v>97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46124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-80</v>
      </c>
    </row>
    <row r="644" spans="1:16" ht="19.5" hidden="1" customHeight="1">
      <c r="A644" s="172" t="s">
        <v>4152</v>
      </c>
      <c r="B644" s="176">
        <v>46129</v>
      </c>
      <c r="C644" s="172" t="s">
        <v>92</v>
      </c>
      <c r="D644" s="172" t="s">
        <v>24</v>
      </c>
      <c r="E644" s="172" t="s">
        <v>39</v>
      </c>
      <c r="F644" s="172" t="s">
        <v>117</v>
      </c>
      <c r="G644" s="172" t="s">
        <v>84</v>
      </c>
      <c r="H644" s="177">
        <v>1</v>
      </c>
      <c r="I644" s="178">
        <v>0</v>
      </c>
      <c r="J644" s="176">
        <v>46118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-68</v>
      </c>
    </row>
    <row r="645" spans="1:16" ht="19.5" hidden="1" customHeight="1">
      <c r="A645" s="172" t="s">
        <v>4152</v>
      </c>
      <c r="B645" s="176">
        <v>46129</v>
      </c>
      <c r="C645" s="172" t="s">
        <v>92</v>
      </c>
      <c r="D645" s="172" t="s">
        <v>97</v>
      </c>
      <c r="E645" s="172" t="s">
        <v>39</v>
      </c>
      <c r="F645" s="172" t="s">
        <v>117</v>
      </c>
      <c r="G645" s="172" t="s">
        <v>84</v>
      </c>
      <c r="H645" s="177">
        <v>1</v>
      </c>
      <c r="I645" s="178">
        <v>0</v>
      </c>
      <c r="J645" s="176">
        <v>46118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-68</v>
      </c>
    </row>
    <row r="646" spans="1:16" ht="19.5" hidden="1" customHeight="1">
      <c r="A646" s="172" t="s">
        <v>4152</v>
      </c>
      <c r="B646" s="176">
        <v>46129</v>
      </c>
      <c r="C646" s="172" t="s">
        <v>2694</v>
      </c>
      <c r="D646" s="172" t="s">
        <v>95</v>
      </c>
      <c r="E646" s="172" t="s">
        <v>39</v>
      </c>
      <c r="F646" s="172" t="s">
        <v>117</v>
      </c>
      <c r="G646" s="172" t="s">
        <v>84</v>
      </c>
      <c r="H646" s="177">
        <v>1</v>
      </c>
      <c r="I646" s="178">
        <v>0</v>
      </c>
      <c r="J646" s="176">
        <v>46118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-4.78</v>
      </c>
    </row>
    <row r="647" spans="1:16" ht="19.5" hidden="1" customHeight="1">
      <c r="A647" s="172" t="s">
        <v>4152</v>
      </c>
      <c r="B647" s="176">
        <v>46129</v>
      </c>
      <c r="C647" s="172" t="s">
        <v>2694</v>
      </c>
      <c r="D647" s="172" t="s">
        <v>98</v>
      </c>
      <c r="E647" s="172" t="s">
        <v>39</v>
      </c>
      <c r="F647" s="172" t="s">
        <v>117</v>
      </c>
      <c r="G647" s="172" t="s">
        <v>84</v>
      </c>
      <c r="H647" s="177">
        <v>1</v>
      </c>
      <c r="I647" s="178">
        <v>0</v>
      </c>
      <c r="J647" s="176">
        <v>46118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-15</v>
      </c>
    </row>
    <row r="648" spans="1:16" ht="19.5" customHeight="1">
      <c r="A648" s="172" t="s">
        <v>3246</v>
      </c>
      <c r="B648" s="176">
        <v>46129</v>
      </c>
      <c r="C648" s="172" t="s">
        <v>109</v>
      </c>
      <c r="D648" s="172" t="s">
        <v>139</v>
      </c>
      <c r="E648" s="172" t="s">
        <v>85</v>
      </c>
      <c r="F648" s="172" t="s">
        <v>85</v>
      </c>
      <c r="G648" s="172" t="s">
        <v>85</v>
      </c>
      <c r="H648" s="177">
        <v>0</v>
      </c>
      <c r="I648" s="178">
        <v>0</v>
      </c>
      <c r="J648" s="176">
        <v>46129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-436.71</v>
      </c>
    </row>
    <row r="649" spans="1:16" ht="19.5" customHeight="1">
      <c r="A649" s="172" t="s">
        <v>3251</v>
      </c>
      <c r="B649" s="176">
        <v>46129</v>
      </c>
      <c r="C649" s="172" t="s">
        <v>109</v>
      </c>
      <c r="D649" s="172" t="s">
        <v>139</v>
      </c>
      <c r="E649" s="172" t="s">
        <v>85</v>
      </c>
      <c r="F649" s="172" t="s">
        <v>85</v>
      </c>
      <c r="G649" s="172" t="s">
        <v>85</v>
      </c>
      <c r="H649" s="177">
        <v>0</v>
      </c>
      <c r="I649" s="178">
        <v>0</v>
      </c>
      <c r="J649" s="176">
        <v>46129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-434.91</v>
      </c>
    </row>
    <row r="650" spans="1:16" ht="19.5" customHeight="1">
      <c r="A650" s="172" t="s">
        <v>3720</v>
      </c>
      <c r="B650" s="176">
        <v>46129</v>
      </c>
      <c r="C650" s="172" t="s">
        <v>109</v>
      </c>
      <c r="D650" s="172" t="s">
        <v>139</v>
      </c>
      <c r="E650" s="172" t="s">
        <v>85</v>
      </c>
      <c r="F650" s="172" t="s">
        <v>85</v>
      </c>
      <c r="G650" s="172" t="s">
        <v>85</v>
      </c>
      <c r="H650" s="177">
        <v>0</v>
      </c>
      <c r="I650" s="178">
        <v>0</v>
      </c>
      <c r="J650" s="176">
        <v>46129</v>
      </c>
      <c r="K650" s="172" t="s">
        <v>85</v>
      </c>
      <c r="L650" s="172" t="s">
        <v>85</v>
      </c>
      <c r="M650" s="179">
        <v>0</v>
      </c>
      <c r="N650" s="177"/>
      <c r="O650" s="177"/>
      <c r="P650" s="180">
        <v>-286.77</v>
      </c>
    </row>
    <row r="651" spans="1:16" ht="19.5" customHeight="1">
      <c r="A651" s="172" t="s">
        <v>3432</v>
      </c>
      <c r="B651" s="176">
        <v>46129</v>
      </c>
      <c r="C651" s="172" t="s">
        <v>109</v>
      </c>
      <c r="D651" s="172" t="s">
        <v>139</v>
      </c>
      <c r="E651" s="172" t="s">
        <v>85</v>
      </c>
      <c r="F651" s="172" t="s">
        <v>85</v>
      </c>
      <c r="G651" s="172" t="s">
        <v>85</v>
      </c>
      <c r="H651" s="177">
        <v>0</v>
      </c>
      <c r="I651" s="178">
        <v>0</v>
      </c>
      <c r="J651" s="176">
        <v>46129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-415.82</v>
      </c>
    </row>
    <row r="652" spans="1:16" ht="19.5" customHeight="1">
      <c r="A652" s="172" t="s">
        <v>3433</v>
      </c>
      <c r="B652" s="176">
        <v>46129</v>
      </c>
      <c r="C652" s="172" t="s">
        <v>109</v>
      </c>
      <c r="D652" s="172" t="s">
        <v>139</v>
      </c>
      <c r="E652" s="172" t="s">
        <v>85</v>
      </c>
      <c r="F652" s="172" t="s">
        <v>85</v>
      </c>
      <c r="G652" s="172" t="s">
        <v>85</v>
      </c>
      <c r="H652" s="177">
        <v>0</v>
      </c>
      <c r="I652" s="178">
        <v>0</v>
      </c>
      <c r="J652" s="176">
        <v>46129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-514.57000000000005</v>
      </c>
    </row>
    <row r="653" spans="1:16" ht="19.5" customHeight="1">
      <c r="A653" s="172" t="s">
        <v>3434</v>
      </c>
      <c r="B653" s="176">
        <v>46129</v>
      </c>
      <c r="C653" s="172" t="s">
        <v>109</v>
      </c>
      <c r="D653" s="172" t="s">
        <v>139</v>
      </c>
      <c r="E653" s="172" t="s">
        <v>85</v>
      </c>
      <c r="F653" s="172" t="s">
        <v>85</v>
      </c>
      <c r="G653" s="172" t="s">
        <v>85</v>
      </c>
      <c r="H653" s="177">
        <v>0</v>
      </c>
      <c r="I653" s="178">
        <v>0</v>
      </c>
      <c r="J653" s="176">
        <v>46129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-281.61</v>
      </c>
    </row>
    <row r="654" spans="1:16" ht="19.5" customHeight="1">
      <c r="A654" s="172" t="s">
        <v>3013</v>
      </c>
      <c r="B654" s="176">
        <v>46129</v>
      </c>
      <c r="C654" s="172" t="s">
        <v>109</v>
      </c>
      <c r="D654" s="172" t="s">
        <v>143</v>
      </c>
      <c r="E654" s="172" t="s">
        <v>85</v>
      </c>
      <c r="F654" s="172" t="s">
        <v>85</v>
      </c>
      <c r="G654" s="172" t="s">
        <v>85</v>
      </c>
      <c r="H654" s="177">
        <v>0</v>
      </c>
      <c r="I654" s="178">
        <v>0</v>
      </c>
      <c r="J654" s="176">
        <v>46129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-268.5</v>
      </c>
    </row>
    <row r="655" spans="1:16" ht="19.5" customHeight="1">
      <c r="A655" s="172" t="s">
        <v>3406</v>
      </c>
      <c r="B655" s="176">
        <v>46129</v>
      </c>
      <c r="C655" s="172" t="s">
        <v>109</v>
      </c>
      <c r="D655" s="172" t="s">
        <v>139</v>
      </c>
      <c r="E655" s="172" t="s">
        <v>85</v>
      </c>
      <c r="F655" s="172" t="s">
        <v>85</v>
      </c>
      <c r="G655" s="172" t="s">
        <v>85</v>
      </c>
      <c r="H655" s="177">
        <v>0</v>
      </c>
      <c r="I655" s="178">
        <v>0</v>
      </c>
      <c r="J655" s="176">
        <v>46129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-296.48</v>
      </c>
    </row>
    <row r="656" spans="1:16" ht="19.5" customHeight="1">
      <c r="A656" s="172" t="s">
        <v>3408</v>
      </c>
      <c r="B656" s="176">
        <v>46129</v>
      </c>
      <c r="C656" s="172" t="s">
        <v>109</v>
      </c>
      <c r="D656" s="172" t="s">
        <v>139</v>
      </c>
      <c r="E656" s="172" t="s">
        <v>85</v>
      </c>
      <c r="F656" s="172" t="s">
        <v>85</v>
      </c>
      <c r="G656" s="172" t="s">
        <v>85</v>
      </c>
      <c r="H656" s="177">
        <v>0</v>
      </c>
      <c r="I656" s="178">
        <v>0</v>
      </c>
      <c r="J656" s="176">
        <v>46129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-430.63</v>
      </c>
    </row>
    <row r="657" spans="1:16" ht="19.5" hidden="1" customHeight="1">
      <c r="A657" s="172" t="s">
        <v>4153</v>
      </c>
      <c r="B657" s="176">
        <v>46130</v>
      </c>
      <c r="C657" s="172" t="s">
        <v>92</v>
      </c>
      <c r="D657" s="172" t="s">
        <v>24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0</v>
      </c>
      <c r="J657" s="176">
        <v>46125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-71</v>
      </c>
    </row>
    <row r="658" spans="1:16" ht="19.5" hidden="1" customHeight="1">
      <c r="A658" s="172" t="s">
        <v>4153</v>
      </c>
      <c r="B658" s="176">
        <v>46130</v>
      </c>
      <c r="C658" s="172" t="s">
        <v>92</v>
      </c>
      <c r="D658" s="172" t="s">
        <v>97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46125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-71</v>
      </c>
    </row>
    <row r="659" spans="1:16" ht="19.5" hidden="1" customHeight="1">
      <c r="A659" s="172" t="s">
        <v>4153</v>
      </c>
      <c r="B659" s="176">
        <v>46130</v>
      </c>
      <c r="C659" s="172" t="s">
        <v>2694</v>
      </c>
      <c r="D659" s="172" t="s">
        <v>95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0</v>
      </c>
      <c r="J659" s="176">
        <v>46125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-5.69</v>
      </c>
    </row>
    <row r="660" spans="1:16" ht="19.5" hidden="1" customHeight="1">
      <c r="A660" s="172" t="s">
        <v>4153</v>
      </c>
      <c r="B660" s="176">
        <v>46130</v>
      </c>
      <c r="C660" s="172" t="s">
        <v>2694</v>
      </c>
      <c r="D660" s="172" t="s">
        <v>98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0</v>
      </c>
      <c r="J660" s="176">
        <v>46125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-15</v>
      </c>
    </row>
    <row r="661" spans="1:16" ht="19.5" hidden="1" customHeight="1">
      <c r="A661" s="172" t="s">
        <v>4154</v>
      </c>
      <c r="B661" s="176">
        <v>46130</v>
      </c>
      <c r="C661" s="172" t="s">
        <v>92</v>
      </c>
      <c r="D661" s="172" t="s">
        <v>24</v>
      </c>
      <c r="E661" s="172" t="s">
        <v>58</v>
      </c>
      <c r="F661" s="172" t="s">
        <v>1300</v>
      </c>
      <c r="G661" s="172" t="s">
        <v>84</v>
      </c>
      <c r="H661" s="177">
        <v>1</v>
      </c>
      <c r="I661" s="178">
        <v>0</v>
      </c>
      <c r="J661" s="176">
        <v>46113</v>
      </c>
      <c r="K661" s="172" t="s">
        <v>93</v>
      </c>
      <c r="L661" s="172" t="s">
        <v>94</v>
      </c>
      <c r="M661" s="179">
        <v>0</v>
      </c>
      <c r="N661" s="177"/>
      <c r="O661" s="177">
        <v>32</v>
      </c>
      <c r="P661" s="180">
        <v>-56.94</v>
      </c>
    </row>
    <row r="662" spans="1:16" ht="19.5" hidden="1" customHeight="1">
      <c r="A662" s="172" t="s">
        <v>4154</v>
      </c>
      <c r="B662" s="176">
        <v>46130</v>
      </c>
      <c r="C662" s="172" t="s">
        <v>2694</v>
      </c>
      <c r="D662" s="172" t="s">
        <v>95</v>
      </c>
      <c r="E662" s="172" t="s">
        <v>58</v>
      </c>
      <c r="F662" s="172" t="s">
        <v>1300</v>
      </c>
      <c r="G662" s="172" t="s">
        <v>84</v>
      </c>
      <c r="H662" s="177">
        <v>1</v>
      </c>
      <c r="I662" s="178">
        <v>0</v>
      </c>
      <c r="J662" s="176">
        <v>46113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-6.28</v>
      </c>
    </row>
    <row r="663" spans="1:16" ht="19.5" hidden="1" customHeight="1">
      <c r="A663" s="172" t="s">
        <v>4154</v>
      </c>
      <c r="B663" s="176">
        <v>46130</v>
      </c>
      <c r="C663" s="172" t="s">
        <v>92</v>
      </c>
      <c r="D663" s="172" t="s">
        <v>96</v>
      </c>
      <c r="E663" s="172" t="s">
        <v>58</v>
      </c>
      <c r="F663" s="172" t="s">
        <v>1300</v>
      </c>
      <c r="G663" s="172" t="s">
        <v>84</v>
      </c>
      <c r="H663" s="177">
        <v>1</v>
      </c>
      <c r="I663" s="178">
        <v>0</v>
      </c>
      <c r="J663" s="176">
        <v>46113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0</v>
      </c>
    </row>
    <row r="664" spans="1:16" ht="19.5" hidden="1" customHeight="1">
      <c r="A664" s="172" t="s">
        <v>4154</v>
      </c>
      <c r="B664" s="176">
        <v>46130</v>
      </c>
      <c r="C664" s="172" t="s">
        <v>92</v>
      </c>
      <c r="D664" s="172" t="s">
        <v>97</v>
      </c>
      <c r="E664" s="172" t="s">
        <v>58</v>
      </c>
      <c r="F664" s="172" t="s">
        <v>1300</v>
      </c>
      <c r="G664" s="172" t="s">
        <v>84</v>
      </c>
      <c r="H664" s="177">
        <v>1</v>
      </c>
      <c r="I664" s="178">
        <v>0</v>
      </c>
      <c r="J664" s="176">
        <v>46113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-56.94</v>
      </c>
    </row>
    <row r="665" spans="1:16" ht="19.5" hidden="1" customHeight="1">
      <c r="A665" s="172" t="s">
        <v>4155</v>
      </c>
      <c r="B665" s="176">
        <v>46130</v>
      </c>
      <c r="C665" s="172" t="s">
        <v>92</v>
      </c>
      <c r="D665" s="172" t="s">
        <v>24</v>
      </c>
      <c r="E665" s="172" t="s">
        <v>57</v>
      </c>
      <c r="F665" s="172" t="s">
        <v>1263</v>
      </c>
      <c r="G665" s="172" t="s">
        <v>84</v>
      </c>
      <c r="H665" s="177">
        <v>1</v>
      </c>
      <c r="I665" s="178">
        <v>2820</v>
      </c>
      <c r="J665" s="176">
        <v>46125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-77</v>
      </c>
    </row>
    <row r="666" spans="1:16" ht="19.5" hidden="1" customHeight="1">
      <c r="A666" s="172" t="s">
        <v>4155</v>
      </c>
      <c r="B666" s="176">
        <v>46130</v>
      </c>
      <c r="C666" s="172" t="s">
        <v>100</v>
      </c>
      <c r="D666" s="172" t="s">
        <v>101</v>
      </c>
      <c r="E666" s="172" t="s">
        <v>57</v>
      </c>
      <c r="F666" s="172" t="s">
        <v>1263</v>
      </c>
      <c r="G666" s="172" t="s">
        <v>84</v>
      </c>
      <c r="H666" s="177">
        <v>1</v>
      </c>
      <c r="I666" s="178">
        <v>2820</v>
      </c>
      <c r="J666" s="176">
        <v>46125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980.52</v>
      </c>
    </row>
    <row r="667" spans="1:16" ht="19.5" hidden="1" customHeight="1">
      <c r="A667" s="172" t="s">
        <v>4155</v>
      </c>
      <c r="B667" s="176">
        <v>46130</v>
      </c>
      <c r="C667" s="172" t="s">
        <v>100</v>
      </c>
      <c r="D667" s="172" t="s">
        <v>102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2820</v>
      </c>
      <c r="J667" s="176">
        <v>46125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9.81</v>
      </c>
    </row>
    <row r="668" spans="1:16" ht="19.5" hidden="1" customHeight="1">
      <c r="A668" s="172" t="s">
        <v>4155</v>
      </c>
      <c r="B668" s="176">
        <v>46130</v>
      </c>
      <c r="C668" s="172" t="s">
        <v>100</v>
      </c>
      <c r="D668" s="172" t="s">
        <v>103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2820</v>
      </c>
      <c r="J668" s="176">
        <v>46125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1829.67</v>
      </c>
    </row>
    <row r="669" spans="1:16" ht="19.5" hidden="1" customHeight="1">
      <c r="A669" s="172" t="s">
        <v>4155</v>
      </c>
      <c r="B669" s="176">
        <v>46130</v>
      </c>
      <c r="C669" s="172" t="s">
        <v>104</v>
      </c>
      <c r="D669" s="172" t="s">
        <v>105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2820</v>
      </c>
      <c r="J669" s="176">
        <v>46125</v>
      </c>
      <c r="K669" s="172" t="s">
        <v>93</v>
      </c>
      <c r="L669" s="172" t="s">
        <v>94</v>
      </c>
      <c r="M669" s="179">
        <v>0.48</v>
      </c>
      <c r="N669" s="177"/>
      <c r="O669" s="177"/>
      <c r="P669" s="180">
        <v>-1353.6</v>
      </c>
    </row>
    <row r="670" spans="1:16" ht="19.5" hidden="1" customHeight="1">
      <c r="A670" s="172" t="s">
        <v>4155</v>
      </c>
      <c r="B670" s="176">
        <v>46130</v>
      </c>
      <c r="C670" s="172" t="s">
        <v>2694</v>
      </c>
      <c r="D670" s="172" t="s">
        <v>95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2820</v>
      </c>
      <c r="J670" s="176">
        <v>46125</v>
      </c>
      <c r="K670" s="172" t="s">
        <v>93</v>
      </c>
      <c r="L670" s="172" t="s">
        <v>94</v>
      </c>
      <c r="M670" s="179">
        <v>0.48</v>
      </c>
      <c r="N670" s="177"/>
      <c r="O670" s="177"/>
      <c r="P670" s="180">
        <v>-5.64</v>
      </c>
    </row>
    <row r="671" spans="1:16" ht="19.5" hidden="1" customHeight="1">
      <c r="A671" s="172" t="s">
        <v>4155</v>
      </c>
      <c r="B671" s="176">
        <v>46130</v>
      </c>
      <c r="C671" s="172" t="s">
        <v>2694</v>
      </c>
      <c r="D671" s="172" t="s">
        <v>82</v>
      </c>
      <c r="E671" s="172" t="s">
        <v>57</v>
      </c>
      <c r="F671" s="172" t="s">
        <v>1263</v>
      </c>
      <c r="G671" s="172" t="s">
        <v>84</v>
      </c>
      <c r="H671" s="177">
        <v>1</v>
      </c>
      <c r="I671" s="178">
        <v>0</v>
      </c>
      <c r="J671" s="176">
        <v>46125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-18.63</v>
      </c>
    </row>
    <row r="672" spans="1:16" ht="19.5" hidden="1" customHeight="1">
      <c r="A672" s="172" t="s">
        <v>4156</v>
      </c>
      <c r="B672" s="176">
        <v>46130</v>
      </c>
      <c r="C672" s="172" t="s">
        <v>92</v>
      </c>
      <c r="D672" s="172" t="s">
        <v>24</v>
      </c>
      <c r="E672" s="172" t="s">
        <v>56</v>
      </c>
      <c r="F672" s="172" t="s">
        <v>1213</v>
      </c>
      <c r="G672" s="172" t="s">
        <v>84</v>
      </c>
      <c r="H672" s="177">
        <v>1</v>
      </c>
      <c r="I672" s="178">
        <v>2500</v>
      </c>
      <c r="J672" s="176">
        <v>46128</v>
      </c>
      <c r="K672" s="172" t="s">
        <v>93</v>
      </c>
      <c r="L672" s="172" t="s">
        <v>94</v>
      </c>
      <c r="M672" s="179">
        <v>0.48</v>
      </c>
      <c r="N672" s="177"/>
      <c r="O672" s="177"/>
      <c r="P672" s="180">
        <v>-71</v>
      </c>
    </row>
    <row r="673" spans="1:16" ht="19.5" hidden="1" customHeight="1">
      <c r="A673" s="172" t="s">
        <v>4156</v>
      </c>
      <c r="B673" s="176">
        <v>46130</v>
      </c>
      <c r="C673" s="172" t="s">
        <v>100</v>
      </c>
      <c r="D673" s="172" t="s">
        <v>101</v>
      </c>
      <c r="E673" s="172" t="s">
        <v>56</v>
      </c>
      <c r="F673" s="172" t="s">
        <v>1213</v>
      </c>
      <c r="G673" s="172" t="s">
        <v>84</v>
      </c>
      <c r="H673" s="177">
        <v>1</v>
      </c>
      <c r="I673" s="178">
        <v>2500</v>
      </c>
      <c r="J673" s="176">
        <v>46128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1327.32</v>
      </c>
    </row>
    <row r="674" spans="1:16" ht="19.5" hidden="1" customHeight="1">
      <c r="A674" s="172" t="s">
        <v>4156</v>
      </c>
      <c r="B674" s="176">
        <v>46130</v>
      </c>
      <c r="C674" s="172" t="s">
        <v>100</v>
      </c>
      <c r="D674" s="172" t="s">
        <v>102</v>
      </c>
      <c r="E674" s="172" t="s">
        <v>56</v>
      </c>
      <c r="F674" s="172" t="s">
        <v>1213</v>
      </c>
      <c r="G674" s="172" t="s">
        <v>84</v>
      </c>
      <c r="H674" s="177">
        <v>1</v>
      </c>
      <c r="I674" s="178">
        <v>2500</v>
      </c>
      <c r="J674" s="176">
        <v>46128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13.27</v>
      </c>
    </row>
    <row r="675" spans="1:16" ht="19.5" hidden="1" customHeight="1">
      <c r="A675" s="172" t="s">
        <v>4156</v>
      </c>
      <c r="B675" s="176">
        <v>46130</v>
      </c>
      <c r="C675" s="172" t="s">
        <v>100</v>
      </c>
      <c r="D675" s="172" t="s">
        <v>103</v>
      </c>
      <c r="E675" s="172" t="s">
        <v>56</v>
      </c>
      <c r="F675" s="172" t="s">
        <v>1213</v>
      </c>
      <c r="G675" s="172" t="s">
        <v>84</v>
      </c>
      <c r="H675" s="177">
        <v>1</v>
      </c>
      <c r="I675" s="178">
        <v>2500</v>
      </c>
      <c r="J675" s="176">
        <v>46128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1159.4100000000001</v>
      </c>
    </row>
    <row r="676" spans="1:16" ht="19.5" hidden="1" customHeight="1">
      <c r="A676" s="172" t="s">
        <v>4156</v>
      </c>
      <c r="B676" s="176">
        <v>46130</v>
      </c>
      <c r="C676" s="172" t="s">
        <v>104</v>
      </c>
      <c r="D676" s="172" t="s">
        <v>105</v>
      </c>
      <c r="E676" s="172" t="s">
        <v>56</v>
      </c>
      <c r="F676" s="172" t="s">
        <v>1213</v>
      </c>
      <c r="G676" s="172" t="s">
        <v>84</v>
      </c>
      <c r="H676" s="177">
        <v>1</v>
      </c>
      <c r="I676" s="178">
        <v>2500</v>
      </c>
      <c r="J676" s="176">
        <v>46128</v>
      </c>
      <c r="K676" s="172" t="s">
        <v>93</v>
      </c>
      <c r="L676" s="172" t="s">
        <v>94</v>
      </c>
      <c r="M676" s="179">
        <v>0.48</v>
      </c>
      <c r="N676" s="177"/>
      <c r="O676" s="177"/>
      <c r="P676" s="180">
        <v>-1200</v>
      </c>
    </row>
    <row r="677" spans="1:16" ht="19.5" hidden="1" customHeight="1">
      <c r="A677" s="172" t="s">
        <v>4156</v>
      </c>
      <c r="B677" s="176">
        <v>46130</v>
      </c>
      <c r="C677" s="172" t="s">
        <v>2694</v>
      </c>
      <c r="D677" s="172" t="s">
        <v>95</v>
      </c>
      <c r="E677" s="172" t="s">
        <v>56</v>
      </c>
      <c r="F677" s="172" t="s">
        <v>1213</v>
      </c>
      <c r="G677" s="172" t="s">
        <v>84</v>
      </c>
      <c r="H677" s="177">
        <v>1</v>
      </c>
      <c r="I677" s="178">
        <v>2500</v>
      </c>
      <c r="J677" s="176">
        <v>46128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-6.51</v>
      </c>
    </row>
    <row r="678" spans="1:16" ht="19.5" hidden="1" customHeight="1">
      <c r="A678" s="172" t="s">
        <v>4156</v>
      </c>
      <c r="B678" s="176">
        <v>46130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46128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-25.22</v>
      </c>
    </row>
    <row r="679" spans="1:16" ht="19.5" hidden="1" customHeight="1">
      <c r="A679" s="172" t="s">
        <v>4157</v>
      </c>
      <c r="B679" s="176">
        <v>46130</v>
      </c>
      <c r="C679" s="172" t="s">
        <v>2694</v>
      </c>
      <c r="D679" s="172" t="s">
        <v>276</v>
      </c>
      <c r="E679" s="172" t="s">
        <v>42</v>
      </c>
      <c r="F679" s="172" t="s">
        <v>89</v>
      </c>
      <c r="G679" s="172" t="s">
        <v>84</v>
      </c>
      <c r="H679" s="177">
        <v>1</v>
      </c>
      <c r="I679" s="178">
        <v>0</v>
      </c>
      <c r="J679" s="176">
        <v>46130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-12</v>
      </c>
    </row>
    <row r="680" spans="1:16" ht="19.5" hidden="1" customHeight="1">
      <c r="A680" s="172" t="s">
        <v>4158</v>
      </c>
      <c r="B680" s="176">
        <v>46130</v>
      </c>
      <c r="C680" s="172" t="s">
        <v>1748</v>
      </c>
      <c r="D680" s="172" t="s">
        <v>2749</v>
      </c>
      <c r="E680" s="172" t="s">
        <v>60</v>
      </c>
      <c r="F680" s="172" t="s">
        <v>1426</v>
      </c>
      <c r="G680" s="172" t="s">
        <v>84</v>
      </c>
      <c r="H680" s="177">
        <v>1</v>
      </c>
      <c r="I680" s="178">
        <v>0</v>
      </c>
      <c r="J680" s="176">
        <v>46127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-5</v>
      </c>
    </row>
    <row r="681" spans="1:16" ht="19.5" hidden="1" customHeight="1">
      <c r="A681" s="172" t="s">
        <v>4158</v>
      </c>
      <c r="B681" s="176">
        <v>46130</v>
      </c>
      <c r="C681" s="172" t="s">
        <v>2694</v>
      </c>
      <c r="D681" s="172" t="s">
        <v>2750</v>
      </c>
      <c r="E681" s="172" t="s">
        <v>60</v>
      </c>
      <c r="F681" s="172" t="s">
        <v>1426</v>
      </c>
      <c r="G681" s="172" t="s">
        <v>84</v>
      </c>
      <c r="H681" s="177">
        <v>1</v>
      </c>
      <c r="I681" s="178">
        <v>0</v>
      </c>
      <c r="J681" s="176">
        <v>46127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-10</v>
      </c>
    </row>
    <row r="682" spans="1:16" ht="19.5" hidden="1" customHeight="1">
      <c r="A682" s="172" t="s">
        <v>4106</v>
      </c>
      <c r="B682" s="176">
        <v>46130</v>
      </c>
      <c r="C682" s="172" t="s">
        <v>2694</v>
      </c>
      <c r="D682" s="172" t="s">
        <v>82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0</v>
      </c>
      <c r="J682" s="176">
        <v>46127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18.04</v>
      </c>
    </row>
    <row r="683" spans="1:16" ht="19.5" hidden="1" customHeight="1">
      <c r="A683" s="172" t="s">
        <v>4159</v>
      </c>
      <c r="B683" s="176">
        <v>46130</v>
      </c>
      <c r="C683" s="172" t="s">
        <v>2694</v>
      </c>
      <c r="D683" s="172" t="s">
        <v>95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46124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-6.59</v>
      </c>
    </row>
    <row r="684" spans="1:16" ht="19.5" hidden="1" customHeight="1">
      <c r="A684" s="172" t="s">
        <v>4159</v>
      </c>
      <c r="B684" s="176">
        <v>46130</v>
      </c>
      <c r="C684" s="172" t="s">
        <v>2694</v>
      </c>
      <c r="D684" s="172" t="s">
        <v>98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46124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-15</v>
      </c>
    </row>
    <row r="685" spans="1:16" ht="19.5" hidden="1" customHeight="1">
      <c r="A685" s="172" t="s">
        <v>4159</v>
      </c>
      <c r="B685" s="176">
        <v>46130</v>
      </c>
      <c r="C685" s="172" t="s">
        <v>92</v>
      </c>
      <c r="D685" s="172" t="s">
        <v>24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46124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-77</v>
      </c>
    </row>
    <row r="686" spans="1:16" ht="19.5" hidden="1" customHeight="1">
      <c r="A686" s="172" t="s">
        <v>4159</v>
      </c>
      <c r="B686" s="176">
        <v>46130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46124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-77</v>
      </c>
    </row>
    <row r="687" spans="1:16" ht="19.5" hidden="1" customHeight="1">
      <c r="A687" s="172" t="s">
        <v>4160</v>
      </c>
      <c r="B687" s="176">
        <v>46130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2820</v>
      </c>
      <c r="J687" s="176">
        <v>46127</v>
      </c>
      <c r="K687" s="172" t="s">
        <v>93</v>
      </c>
      <c r="L687" s="172" t="s">
        <v>94</v>
      </c>
      <c r="M687" s="179">
        <v>0.48</v>
      </c>
      <c r="N687" s="177"/>
      <c r="O687" s="177"/>
      <c r="P687" s="180">
        <v>-73</v>
      </c>
    </row>
    <row r="688" spans="1:16" ht="19.5" hidden="1" customHeight="1">
      <c r="A688" s="172" t="s">
        <v>4160</v>
      </c>
      <c r="B688" s="176">
        <v>46130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2820</v>
      </c>
      <c r="J688" s="176">
        <v>46127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1074.29</v>
      </c>
    </row>
    <row r="689" spans="1:16" ht="19.5" hidden="1" customHeight="1">
      <c r="A689" s="172" t="s">
        <v>4160</v>
      </c>
      <c r="B689" s="176">
        <v>46130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2820</v>
      </c>
      <c r="J689" s="176">
        <v>46127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0</v>
      </c>
    </row>
    <row r="690" spans="1:16" ht="19.5" hidden="1" customHeight="1">
      <c r="A690" s="172" t="s">
        <v>4160</v>
      </c>
      <c r="B690" s="176">
        <v>46130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2820</v>
      </c>
      <c r="J690" s="176">
        <v>46127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1745.71</v>
      </c>
    </row>
    <row r="691" spans="1:16" ht="19.5" hidden="1" customHeight="1">
      <c r="A691" s="172" t="s">
        <v>4160</v>
      </c>
      <c r="B691" s="176">
        <v>46130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2820</v>
      </c>
      <c r="J691" s="176">
        <v>46127</v>
      </c>
      <c r="K691" s="172" t="s">
        <v>93</v>
      </c>
      <c r="L691" s="172" t="s">
        <v>94</v>
      </c>
      <c r="M691" s="179">
        <v>0.48</v>
      </c>
      <c r="N691" s="177"/>
      <c r="O691" s="177"/>
      <c r="P691" s="180">
        <v>-1353.6</v>
      </c>
    </row>
    <row r="692" spans="1:16" ht="19.5" hidden="1" customHeight="1">
      <c r="A692" s="172" t="s">
        <v>4160</v>
      </c>
      <c r="B692" s="176">
        <v>46130</v>
      </c>
      <c r="C692" s="172" t="s">
        <v>2694</v>
      </c>
      <c r="D692" s="172" t="s">
        <v>95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2820</v>
      </c>
      <c r="J692" s="176">
        <v>46127</v>
      </c>
      <c r="K692" s="172" t="s">
        <v>93</v>
      </c>
      <c r="L692" s="172" t="s">
        <v>94</v>
      </c>
      <c r="M692" s="179">
        <v>0.48</v>
      </c>
      <c r="N692" s="177"/>
      <c r="O692" s="177"/>
      <c r="P692" s="180">
        <v>-7.31</v>
      </c>
    </row>
    <row r="693" spans="1:16" ht="19.5" hidden="1" customHeight="1">
      <c r="A693" s="172" t="s">
        <v>4160</v>
      </c>
      <c r="B693" s="176">
        <v>46130</v>
      </c>
      <c r="C693" s="172" t="s">
        <v>2694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46127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-5.91</v>
      </c>
    </row>
    <row r="694" spans="1:16" ht="19.5" hidden="1" customHeight="1">
      <c r="A694" s="172" t="s">
        <v>4161</v>
      </c>
      <c r="B694" s="176">
        <v>46130</v>
      </c>
      <c r="C694" s="172" t="s">
        <v>92</v>
      </c>
      <c r="D694" s="172" t="s">
        <v>24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2820</v>
      </c>
      <c r="J694" s="176">
        <v>46127</v>
      </c>
      <c r="K694" s="172" t="s">
        <v>93</v>
      </c>
      <c r="L694" s="172" t="s">
        <v>94</v>
      </c>
      <c r="M694" s="179">
        <v>0.48</v>
      </c>
      <c r="N694" s="177"/>
      <c r="O694" s="177"/>
      <c r="P694" s="180">
        <v>-70</v>
      </c>
    </row>
    <row r="695" spans="1:16" ht="19.5" hidden="1" customHeight="1">
      <c r="A695" s="172" t="s">
        <v>4161</v>
      </c>
      <c r="B695" s="176">
        <v>46130</v>
      </c>
      <c r="C695" s="172" t="s">
        <v>100</v>
      </c>
      <c r="D695" s="172" t="s">
        <v>101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2820</v>
      </c>
      <c r="J695" s="176">
        <v>46127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981.92</v>
      </c>
    </row>
    <row r="696" spans="1:16" ht="19.5" hidden="1" customHeight="1">
      <c r="A696" s="172" t="s">
        <v>4161</v>
      </c>
      <c r="B696" s="176">
        <v>46130</v>
      </c>
      <c r="C696" s="172" t="s">
        <v>100</v>
      </c>
      <c r="D696" s="172" t="s">
        <v>102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2820</v>
      </c>
      <c r="J696" s="176">
        <v>46127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9.82</v>
      </c>
    </row>
    <row r="697" spans="1:16" ht="19.5" hidden="1" customHeight="1">
      <c r="A697" s="172" t="s">
        <v>4161</v>
      </c>
      <c r="B697" s="176">
        <v>46130</v>
      </c>
      <c r="C697" s="172" t="s">
        <v>100</v>
      </c>
      <c r="D697" s="172" t="s">
        <v>103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2820</v>
      </c>
      <c r="J697" s="176">
        <v>46127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1828.26</v>
      </c>
    </row>
    <row r="698" spans="1:16" ht="19.5" hidden="1" customHeight="1">
      <c r="A698" s="172" t="s">
        <v>4161</v>
      </c>
      <c r="B698" s="176">
        <v>46130</v>
      </c>
      <c r="C698" s="172" t="s">
        <v>104</v>
      </c>
      <c r="D698" s="172" t="s">
        <v>105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2820</v>
      </c>
      <c r="J698" s="176">
        <v>46127</v>
      </c>
      <c r="K698" s="172" t="s">
        <v>93</v>
      </c>
      <c r="L698" s="172" t="s">
        <v>94</v>
      </c>
      <c r="M698" s="179">
        <v>0.48</v>
      </c>
      <c r="N698" s="177"/>
      <c r="O698" s="177"/>
      <c r="P698" s="180">
        <v>-1353.6</v>
      </c>
    </row>
    <row r="699" spans="1:16" ht="19.5" hidden="1" customHeight="1">
      <c r="A699" s="172" t="s">
        <v>4161</v>
      </c>
      <c r="B699" s="176">
        <v>46130</v>
      </c>
      <c r="C699" s="172" t="s">
        <v>2694</v>
      </c>
      <c r="D699" s="172" t="s">
        <v>95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2820</v>
      </c>
      <c r="J699" s="176">
        <v>46127</v>
      </c>
      <c r="K699" s="172" t="s">
        <v>93</v>
      </c>
      <c r="L699" s="172" t="s">
        <v>94</v>
      </c>
      <c r="M699" s="179">
        <v>0.48</v>
      </c>
      <c r="N699" s="177"/>
      <c r="O699" s="177"/>
      <c r="P699" s="180">
        <v>-10.31</v>
      </c>
    </row>
    <row r="700" spans="1:16" ht="19.5" hidden="1" customHeight="1">
      <c r="A700" s="172" t="s">
        <v>4161</v>
      </c>
      <c r="B700" s="176">
        <v>46130</v>
      </c>
      <c r="C700" s="172" t="s">
        <v>2694</v>
      </c>
      <c r="D700" s="172" t="s">
        <v>82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46127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-18.66</v>
      </c>
    </row>
    <row r="701" spans="1:16" ht="19.5" hidden="1" customHeight="1">
      <c r="A701" s="172" t="s">
        <v>4162</v>
      </c>
      <c r="B701" s="176">
        <v>46130</v>
      </c>
      <c r="C701" s="172" t="s">
        <v>2694</v>
      </c>
      <c r="D701" s="172" t="s">
        <v>82</v>
      </c>
      <c r="E701" s="172" t="s">
        <v>58</v>
      </c>
      <c r="F701" s="172" t="s">
        <v>1300</v>
      </c>
      <c r="G701" s="172" t="s">
        <v>84</v>
      </c>
      <c r="H701" s="177">
        <v>1</v>
      </c>
      <c r="I701" s="178">
        <v>0</v>
      </c>
      <c r="J701" s="176">
        <v>46130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-21.81</v>
      </c>
    </row>
    <row r="702" spans="1:16" ht="19.5" hidden="1" customHeight="1">
      <c r="A702" s="172" t="s">
        <v>4163</v>
      </c>
      <c r="B702" s="176">
        <v>46130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2820</v>
      </c>
      <c r="J702" s="176">
        <v>46126</v>
      </c>
      <c r="K702" s="172" t="s">
        <v>93</v>
      </c>
      <c r="L702" s="172" t="s">
        <v>94</v>
      </c>
      <c r="M702" s="179">
        <v>0.48</v>
      </c>
      <c r="N702" s="177"/>
      <c r="O702" s="177"/>
      <c r="P702" s="180">
        <v>-78</v>
      </c>
    </row>
    <row r="703" spans="1:16" ht="19.5" hidden="1" customHeight="1">
      <c r="A703" s="172" t="s">
        <v>4163</v>
      </c>
      <c r="B703" s="176">
        <v>46130</v>
      </c>
      <c r="C703" s="172" t="s">
        <v>100</v>
      </c>
      <c r="D703" s="172" t="s">
        <v>101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2820</v>
      </c>
      <c r="J703" s="176">
        <v>46126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982.86</v>
      </c>
    </row>
    <row r="704" spans="1:16" ht="19.5" hidden="1" customHeight="1">
      <c r="A704" s="172" t="s">
        <v>4163</v>
      </c>
      <c r="B704" s="176">
        <v>46130</v>
      </c>
      <c r="C704" s="172" t="s">
        <v>100</v>
      </c>
      <c r="D704" s="172" t="s">
        <v>102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2820</v>
      </c>
      <c r="J704" s="176">
        <v>46126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9.83</v>
      </c>
    </row>
    <row r="705" spans="1:16" ht="19.5" hidden="1" customHeight="1">
      <c r="A705" s="172" t="s">
        <v>4163</v>
      </c>
      <c r="B705" s="176">
        <v>46130</v>
      </c>
      <c r="C705" s="172" t="s">
        <v>100</v>
      </c>
      <c r="D705" s="172" t="s">
        <v>103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2820</v>
      </c>
      <c r="J705" s="176">
        <v>46126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1827.31</v>
      </c>
    </row>
    <row r="706" spans="1:16" ht="19.5" hidden="1" customHeight="1">
      <c r="A706" s="172" t="s">
        <v>4163</v>
      </c>
      <c r="B706" s="176">
        <v>46130</v>
      </c>
      <c r="C706" s="172" t="s">
        <v>104</v>
      </c>
      <c r="D706" s="172" t="s">
        <v>105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2820</v>
      </c>
      <c r="J706" s="176">
        <v>46126</v>
      </c>
      <c r="K706" s="172" t="s">
        <v>93</v>
      </c>
      <c r="L706" s="172" t="s">
        <v>94</v>
      </c>
      <c r="M706" s="179">
        <v>0.48</v>
      </c>
      <c r="N706" s="177"/>
      <c r="O706" s="177"/>
      <c r="P706" s="180">
        <v>-1353.6</v>
      </c>
    </row>
    <row r="707" spans="1:16" ht="19.5" hidden="1" customHeight="1">
      <c r="A707" s="172" t="s">
        <v>4163</v>
      </c>
      <c r="B707" s="176">
        <v>46130</v>
      </c>
      <c r="C707" s="172" t="s">
        <v>2694</v>
      </c>
      <c r="D707" s="172" t="s">
        <v>95</v>
      </c>
      <c r="E707" s="172" t="s">
        <v>41</v>
      </c>
      <c r="F707" s="172" t="s">
        <v>83</v>
      </c>
      <c r="G707" s="172" t="s">
        <v>84</v>
      </c>
      <c r="H707" s="177">
        <v>1</v>
      </c>
      <c r="I707" s="178">
        <v>2820</v>
      </c>
      <c r="J707" s="176">
        <v>46126</v>
      </c>
      <c r="K707" s="172" t="s">
        <v>93</v>
      </c>
      <c r="L707" s="172" t="s">
        <v>94</v>
      </c>
      <c r="M707" s="179">
        <v>0.48</v>
      </c>
      <c r="N707" s="177"/>
      <c r="O707" s="177"/>
      <c r="P707" s="180">
        <v>-6.51</v>
      </c>
    </row>
    <row r="708" spans="1:16" ht="19.5" hidden="1" customHeight="1">
      <c r="A708" s="172" t="s">
        <v>4164</v>
      </c>
      <c r="B708" s="176">
        <v>46130</v>
      </c>
      <c r="C708" s="172" t="s">
        <v>1748</v>
      </c>
      <c r="D708" s="172" t="s">
        <v>2749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0</v>
      </c>
      <c r="J708" s="176">
        <v>46127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-5</v>
      </c>
    </row>
    <row r="709" spans="1:16" ht="19.5" hidden="1" customHeight="1">
      <c r="A709" s="172" t="s">
        <v>4164</v>
      </c>
      <c r="B709" s="176">
        <v>46130</v>
      </c>
      <c r="C709" s="172" t="s">
        <v>2694</v>
      </c>
      <c r="D709" s="172" t="s">
        <v>2750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0</v>
      </c>
      <c r="J709" s="176">
        <v>46127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hidden="1" customHeight="1">
      <c r="A710" s="172" t="s">
        <v>4165</v>
      </c>
      <c r="B710" s="176">
        <v>46130</v>
      </c>
      <c r="C710" s="172" t="s">
        <v>2694</v>
      </c>
      <c r="D710" s="172" t="s">
        <v>82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0</v>
      </c>
      <c r="J710" s="176">
        <v>46130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-21.01</v>
      </c>
    </row>
    <row r="711" spans="1:16" ht="19.5" hidden="1" customHeight="1">
      <c r="A711" s="172" t="s">
        <v>4166</v>
      </c>
      <c r="B711" s="176">
        <v>46130</v>
      </c>
      <c r="C711" s="172" t="s">
        <v>92</v>
      </c>
      <c r="D711" s="172" t="s">
        <v>24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46110</v>
      </c>
      <c r="K711" s="172" t="s">
        <v>93</v>
      </c>
      <c r="L711" s="172" t="s">
        <v>94</v>
      </c>
      <c r="M711" s="179">
        <v>0</v>
      </c>
      <c r="N711" s="177"/>
      <c r="O711" s="177">
        <v>33</v>
      </c>
      <c r="P711" s="180">
        <v>-46.77</v>
      </c>
    </row>
    <row r="712" spans="1:16" ht="19.5" hidden="1" customHeight="1">
      <c r="A712" s="172" t="s">
        <v>4166</v>
      </c>
      <c r="B712" s="176">
        <v>46130</v>
      </c>
      <c r="C712" s="172" t="s">
        <v>2694</v>
      </c>
      <c r="D712" s="172" t="s">
        <v>95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46110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-7.42</v>
      </c>
    </row>
    <row r="713" spans="1:16" ht="19.5" hidden="1" customHeight="1">
      <c r="A713" s="172" t="s">
        <v>4166</v>
      </c>
      <c r="B713" s="176">
        <v>46130</v>
      </c>
      <c r="C713" s="172" t="s">
        <v>92</v>
      </c>
      <c r="D713" s="172" t="s">
        <v>96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0</v>
      </c>
      <c r="J713" s="176">
        <v>46110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4166</v>
      </c>
      <c r="B714" s="176">
        <v>46130</v>
      </c>
      <c r="C714" s="172" t="s">
        <v>92</v>
      </c>
      <c r="D714" s="172" t="s">
        <v>97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0</v>
      </c>
      <c r="J714" s="176">
        <v>46110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-46.77</v>
      </c>
    </row>
    <row r="715" spans="1:16" ht="19.5" hidden="1" customHeight="1">
      <c r="A715" s="172" t="s">
        <v>4167</v>
      </c>
      <c r="B715" s="176">
        <v>46130</v>
      </c>
      <c r="C715" s="172" t="s">
        <v>92</v>
      </c>
      <c r="D715" s="172" t="s">
        <v>24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2820</v>
      </c>
      <c r="J715" s="176">
        <v>46126</v>
      </c>
      <c r="K715" s="172" t="s">
        <v>93</v>
      </c>
      <c r="L715" s="172" t="s">
        <v>94</v>
      </c>
      <c r="M715" s="179">
        <v>0.48</v>
      </c>
      <c r="N715" s="177"/>
      <c r="O715" s="177"/>
      <c r="P715" s="180">
        <v>-182.8</v>
      </c>
    </row>
    <row r="716" spans="1:16" ht="19.5" hidden="1" customHeight="1">
      <c r="A716" s="172" t="s">
        <v>4167</v>
      </c>
      <c r="B716" s="176">
        <v>46130</v>
      </c>
      <c r="C716" s="172" t="s">
        <v>100</v>
      </c>
      <c r="D716" s="172" t="s">
        <v>101</v>
      </c>
      <c r="E716" s="172" t="s">
        <v>41</v>
      </c>
      <c r="F716" s="172" t="s">
        <v>83</v>
      </c>
      <c r="G716" s="172" t="s">
        <v>84</v>
      </c>
      <c r="H716" s="177">
        <v>1</v>
      </c>
      <c r="I716" s="178">
        <v>2820</v>
      </c>
      <c r="J716" s="176">
        <v>46126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982.86</v>
      </c>
    </row>
    <row r="717" spans="1:16" ht="19.5" hidden="1" customHeight="1">
      <c r="A717" s="172" t="s">
        <v>4167</v>
      </c>
      <c r="B717" s="176">
        <v>46130</v>
      </c>
      <c r="C717" s="172" t="s">
        <v>100</v>
      </c>
      <c r="D717" s="172" t="s">
        <v>102</v>
      </c>
      <c r="E717" s="172" t="s">
        <v>41</v>
      </c>
      <c r="F717" s="172" t="s">
        <v>83</v>
      </c>
      <c r="G717" s="172" t="s">
        <v>84</v>
      </c>
      <c r="H717" s="177">
        <v>1</v>
      </c>
      <c r="I717" s="178">
        <v>2820</v>
      </c>
      <c r="J717" s="176">
        <v>46126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9.83</v>
      </c>
    </row>
    <row r="718" spans="1:16" ht="19.5" hidden="1" customHeight="1">
      <c r="A718" s="172" t="s">
        <v>4167</v>
      </c>
      <c r="B718" s="176">
        <v>46130</v>
      </c>
      <c r="C718" s="172" t="s">
        <v>100</v>
      </c>
      <c r="D718" s="172" t="s">
        <v>103</v>
      </c>
      <c r="E718" s="172" t="s">
        <v>41</v>
      </c>
      <c r="F718" s="172" t="s">
        <v>83</v>
      </c>
      <c r="G718" s="172" t="s">
        <v>84</v>
      </c>
      <c r="H718" s="177">
        <v>1</v>
      </c>
      <c r="I718" s="178">
        <v>2820</v>
      </c>
      <c r="J718" s="176">
        <v>46126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1827.31</v>
      </c>
    </row>
    <row r="719" spans="1:16" ht="19.5" hidden="1" customHeight="1">
      <c r="A719" s="172" t="s">
        <v>4167</v>
      </c>
      <c r="B719" s="176">
        <v>46130</v>
      </c>
      <c r="C719" s="172" t="s">
        <v>104</v>
      </c>
      <c r="D719" s="172" t="s">
        <v>105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2820</v>
      </c>
      <c r="J719" s="176">
        <v>46126</v>
      </c>
      <c r="K719" s="172" t="s">
        <v>93</v>
      </c>
      <c r="L719" s="172" t="s">
        <v>94</v>
      </c>
      <c r="M719" s="179">
        <v>0.48</v>
      </c>
      <c r="N719" s="177"/>
      <c r="O719" s="177"/>
      <c r="P719" s="180">
        <v>-1353.6</v>
      </c>
    </row>
    <row r="720" spans="1:16" ht="19.5" hidden="1" customHeight="1">
      <c r="A720" s="172" t="s">
        <v>4167</v>
      </c>
      <c r="B720" s="176">
        <v>46130</v>
      </c>
      <c r="C720" s="172" t="s">
        <v>2694</v>
      </c>
      <c r="D720" s="172" t="s">
        <v>95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2820</v>
      </c>
      <c r="J720" s="176">
        <v>46126</v>
      </c>
      <c r="K720" s="172" t="s">
        <v>93</v>
      </c>
      <c r="L720" s="172" t="s">
        <v>94</v>
      </c>
      <c r="M720" s="179">
        <v>0.48</v>
      </c>
      <c r="N720" s="177"/>
      <c r="O720" s="177"/>
      <c r="P720" s="180">
        <v>-7.31</v>
      </c>
    </row>
    <row r="721" spans="1:16" ht="19.5" hidden="1" customHeight="1">
      <c r="A721" s="172" t="s">
        <v>4167</v>
      </c>
      <c r="B721" s="176">
        <v>46130</v>
      </c>
      <c r="C721" s="172" t="s">
        <v>2694</v>
      </c>
      <c r="D721" s="172" t="s">
        <v>82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46126</v>
      </c>
      <c r="K721" s="172" t="s">
        <v>85</v>
      </c>
      <c r="L721" s="172" t="s">
        <v>85</v>
      </c>
      <c r="M721" s="179">
        <v>0</v>
      </c>
      <c r="N721" s="177"/>
      <c r="O721" s="177"/>
      <c r="P721" s="180">
        <v>-18.670000000000002</v>
      </c>
    </row>
    <row r="722" spans="1:16" ht="19.5" hidden="1" customHeight="1">
      <c r="A722" s="172" t="s">
        <v>4168</v>
      </c>
      <c r="B722" s="176">
        <v>46130</v>
      </c>
      <c r="C722" s="172" t="s">
        <v>92</v>
      </c>
      <c r="D722" s="172" t="s">
        <v>24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2750</v>
      </c>
      <c r="J722" s="176">
        <v>46122</v>
      </c>
      <c r="K722" s="172" t="s">
        <v>93</v>
      </c>
      <c r="L722" s="172" t="s">
        <v>94</v>
      </c>
      <c r="M722" s="179">
        <v>0.48</v>
      </c>
      <c r="N722" s="177"/>
      <c r="O722" s="177"/>
      <c r="P722" s="180">
        <v>-80</v>
      </c>
    </row>
    <row r="723" spans="1:16" ht="19.5" hidden="1" customHeight="1">
      <c r="A723" s="172" t="s">
        <v>4168</v>
      </c>
      <c r="B723" s="176">
        <v>46130</v>
      </c>
      <c r="C723" s="172" t="s">
        <v>100</v>
      </c>
      <c r="D723" s="172" t="s">
        <v>101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2750</v>
      </c>
      <c r="J723" s="176">
        <v>46122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953.55</v>
      </c>
    </row>
    <row r="724" spans="1:16" ht="19.5" hidden="1" customHeight="1">
      <c r="A724" s="172" t="s">
        <v>4168</v>
      </c>
      <c r="B724" s="176">
        <v>46130</v>
      </c>
      <c r="C724" s="172" t="s">
        <v>100</v>
      </c>
      <c r="D724" s="172" t="s">
        <v>102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2750</v>
      </c>
      <c r="J724" s="176">
        <v>46122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9.5399999999999991</v>
      </c>
    </row>
    <row r="725" spans="1:16" ht="19.5" hidden="1" customHeight="1">
      <c r="A725" s="172" t="s">
        <v>4168</v>
      </c>
      <c r="B725" s="176">
        <v>46130</v>
      </c>
      <c r="C725" s="172" t="s">
        <v>100</v>
      </c>
      <c r="D725" s="172" t="s">
        <v>103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2750</v>
      </c>
      <c r="J725" s="176">
        <v>46122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1786.91</v>
      </c>
    </row>
    <row r="726" spans="1:16" ht="19.5" hidden="1" customHeight="1">
      <c r="A726" s="172" t="s">
        <v>4168</v>
      </c>
      <c r="B726" s="176">
        <v>46130</v>
      </c>
      <c r="C726" s="172" t="s">
        <v>104</v>
      </c>
      <c r="D726" s="172" t="s">
        <v>105</v>
      </c>
      <c r="E726" s="172" t="s">
        <v>57</v>
      </c>
      <c r="F726" s="172" t="s">
        <v>1263</v>
      </c>
      <c r="G726" s="172" t="s">
        <v>84</v>
      </c>
      <c r="H726" s="177">
        <v>1</v>
      </c>
      <c r="I726" s="178">
        <v>2750</v>
      </c>
      <c r="J726" s="176">
        <v>46122</v>
      </c>
      <c r="K726" s="172" t="s">
        <v>93</v>
      </c>
      <c r="L726" s="172" t="s">
        <v>94</v>
      </c>
      <c r="M726" s="179">
        <v>0.48</v>
      </c>
      <c r="N726" s="177"/>
      <c r="O726" s="177"/>
      <c r="P726" s="180">
        <v>-1320</v>
      </c>
    </row>
    <row r="727" spans="1:16" ht="19.5" hidden="1" customHeight="1">
      <c r="A727" s="172" t="s">
        <v>4168</v>
      </c>
      <c r="B727" s="176">
        <v>46130</v>
      </c>
      <c r="C727" s="172" t="s">
        <v>2694</v>
      </c>
      <c r="D727" s="172" t="s">
        <v>95</v>
      </c>
      <c r="E727" s="172" t="s">
        <v>57</v>
      </c>
      <c r="F727" s="172" t="s">
        <v>1263</v>
      </c>
      <c r="G727" s="172" t="s">
        <v>84</v>
      </c>
      <c r="H727" s="177">
        <v>1</v>
      </c>
      <c r="I727" s="178">
        <v>2750</v>
      </c>
      <c r="J727" s="176">
        <v>46122</v>
      </c>
      <c r="K727" s="172" t="s">
        <v>93</v>
      </c>
      <c r="L727" s="172" t="s">
        <v>94</v>
      </c>
      <c r="M727" s="179">
        <v>0.48</v>
      </c>
      <c r="N727" s="177"/>
      <c r="O727" s="177"/>
      <c r="P727" s="180">
        <v>-7.02</v>
      </c>
    </row>
    <row r="728" spans="1:16" ht="19.5" hidden="1" customHeight="1">
      <c r="A728" s="172" t="s">
        <v>4168</v>
      </c>
      <c r="B728" s="176">
        <v>46130</v>
      </c>
      <c r="C728" s="172" t="s">
        <v>2694</v>
      </c>
      <c r="D728" s="172" t="s">
        <v>82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0</v>
      </c>
      <c r="J728" s="176">
        <v>46122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-18.12</v>
      </c>
    </row>
    <row r="729" spans="1:16" ht="19.5" hidden="1" customHeight="1">
      <c r="A729" s="172" t="s">
        <v>4169</v>
      </c>
      <c r="B729" s="176">
        <v>46130</v>
      </c>
      <c r="C729" s="172" t="s">
        <v>92</v>
      </c>
      <c r="D729" s="172" t="s">
        <v>24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0</v>
      </c>
      <c r="J729" s="176">
        <v>46125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-81</v>
      </c>
    </row>
    <row r="730" spans="1:16" ht="19.5" hidden="1" customHeight="1">
      <c r="A730" s="172" t="s">
        <v>4169</v>
      </c>
      <c r="B730" s="176">
        <v>46130</v>
      </c>
      <c r="C730" s="172" t="s">
        <v>92</v>
      </c>
      <c r="D730" s="172" t="s">
        <v>97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0</v>
      </c>
      <c r="J730" s="176">
        <v>46125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-81</v>
      </c>
    </row>
    <row r="731" spans="1:16" ht="19.5" hidden="1" customHeight="1">
      <c r="A731" s="172" t="s">
        <v>4170</v>
      </c>
      <c r="B731" s="176">
        <v>46130</v>
      </c>
      <c r="C731" s="172" t="s">
        <v>2694</v>
      </c>
      <c r="D731" s="172" t="s">
        <v>95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0</v>
      </c>
      <c r="J731" s="176">
        <v>46125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-6.31</v>
      </c>
    </row>
    <row r="732" spans="1:16" ht="19.5" hidden="1" customHeight="1">
      <c r="A732" s="172" t="s">
        <v>4170</v>
      </c>
      <c r="B732" s="176">
        <v>46130</v>
      </c>
      <c r="C732" s="172" t="s">
        <v>2694</v>
      </c>
      <c r="D732" s="172" t="s">
        <v>98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-15</v>
      </c>
    </row>
    <row r="733" spans="1:16" ht="19.5" hidden="1" customHeight="1">
      <c r="A733" s="172" t="s">
        <v>4169</v>
      </c>
      <c r="B733" s="176">
        <v>46130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-6.31</v>
      </c>
    </row>
    <row r="734" spans="1:16" ht="19.5" hidden="1" customHeight="1">
      <c r="A734" s="172" t="s">
        <v>4169</v>
      </c>
      <c r="B734" s="176">
        <v>46130</v>
      </c>
      <c r="C734" s="172" t="s">
        <v>2694</v>
      </c>
      <c r="D734" s="172" t="s">
        <v>98</v>
      </c>
      <c r="E734" s="172" t="s">
        <v>57</v>
      </c>
      <c r="F734" s="172" t="s">
        <v>1263</v>
      </c>
      <c r="G734" s="172" t="s">
        <v>84</v>
      </c>
      <c r="H734" s="177">
        <v>1</v>
      </c>
      <c r="I734" s="178">
        <v>0</v>
      </c>
      <c r="J734" s="176">
        <v>46125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4170</v>
      </c>
      <c r="B735" s="176">
        <v>46130</v>
      </c>
      <c r="C735" s="172" t="s">
        <v>92</v>
      </c>
      <c r="D735" s="172" t="s">
        <v>24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46125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-81</v>
      </c>
    </row>
    <row r="736" spans="1:16" ht="19.5" hidden="1" customHeight="1">
      <c r="A736" s="172" t="s">
        <v>4170</v>
      </c>
      <c r="B736" s="176">
        <v>46130</v>
      </c>
      <c r="C736" s="172" t="s">
        <v>92</v>
      </c>
      <c r="D736" s="172" t="s">
        <v>97</v>
      </c>
      <c r="E736" s="172" t="s">
        <v>57</v>
      </c>
      <c r="F736" s="172" t="s">
        <v>1263</v>
      </c>
      <c r="G736" s="172" t="s">
        <v>84</v>
      </c>
      <c r="H736" s="177">
        <v>1</v>
      </c>
      <c r="I736" s="178">
        <v>0</v>
      </c>
      <c r="J736" s="176">
        <v>46125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-81</v>
      </c>
    </row>
    <row r="737" spans="1:16" ht="19.5" hidden="1" customHeight="1">
      <c r="A737" s="172" t="s">
        <v>4171</v>
      </c>
      <c r="B737" s="176">
        <v>46130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2820</v>
      </c>
      <c r="J737" s="176">
        <v>46129</v>
      </c>
      <c r="K737" s="172" t="s">
        <v>93</v>
      </c>
      <c r="L737" s="172" t="s">
        <v>94</v>
      </c>
      <c r="M737" s="179">
        <v>0.48</v>
      </c>
      <c r="N737" s="177"/>
      <c r="O737" s="177"/>
      <c r="P737" s="180">
        <v>-77</v>
      </c>
    </row>
    <row r="738" spans="1:16" ht="19.5" hidden="1" customHeight="1">
      <c r="A738" s="172" t="s">
        <v>4171</v>
      </c>
      <c r="B738" s="176">
        <v>46130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2820</v>
      </c>
      <c r="J738" s="176">
        <v>46129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1148.57</v>
      </c>
    </row>
    <row r="739" spans="1:16" ht="19.5" hidden="1" customHeight="1">
      <c r="A739" s="172" t="s">
        <v>4171</v>
      </c>
      <c r="B739" s="176">
        <v>46130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2820</v>
      </c>
      <c r="J739" s="176">
        <v>46129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11.49</v>
      </c>
    </row>
    <row r="740" spans="1:16" ht="19.5" hidden="1" customHeight="1">
      <c r="A740" s="172" t="s">
        <v>4171</v>
      </c>
      <c r="B740" s="176">
        <v>46130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2820</v>
      </c>
      <c r="J740" s="176">
        <v>46129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1659.94</v>
      </c>
    </row>
    <row r="741" spans="1:16" ht="19.5" hidden="1" customHeight="1">
      <c r="A741" s="172" t="s">
        <v>4171</v>
      </c>
      <c r="B741" s="176">
        <v>46130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2820</v>
      </c>
      <c r="J741" s="176">
        <v>46129</v>
      </c>
      <c r="K741" s="172" t="s">
        <v>93</v>
      </c>
      <c r="L741" s="172" t="s">
        <v>94</v>
      </c>
      <c r="M741" s="179">
        <v>0.48</v>
      </c>
      <c r="N741" s="177"/>
      <c r="O741" s="177"/>
      <c r="P741" s="180">
        <v>-1353.6</v>
      </c>
    </row>
    <row r="742" spans="1:16" ht="19.5" hidden="1" customHeight="1">
      <c r="A742" s="172" t="s">
        <v>4171</v>
      </c>
      <c r="B742" s="176">
        <v>46130</v>
      </c>
      <c r="C742" s="172" t="s">
        <v>2694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2820</v>
      </c>
      <c r="J742" s="176">
        <v>46129</v>
      </c>
      <c r="K742" s="172" t="s">
        <v>93</v>
      </c>
      <c r="L742" s="172" t="s">
        <v>94</v>
      </c>
      <c r="M742" s="179">
        <v>0.48</v>
      </c>
      <c r="N742" s="177"/>
      <c r="O742" s="177"/>
      <c r="P742" s="180">
        <v>-5.69</v>
      </c>
    </row>
    <row r="743" spans="1:16" ht="19.5" hidden="1" customHeight="1">
      <c r="A743" s="172" t="s">
        <v>4171</v>
      </c>
      <c r="B743" s="176">
        <v>46130</v>
      </c>
      <c r="C743" s="172" t="s">
        <v>2694</v>
      </c>
      <c r="D743" s="172" t="s">
        <v>82</v>
      </c>
      <c r="E743" s="172" t="s">
        <v>42</v>
      </c>
      <c r="F743" s="172" t="s">
        <v>89</v>
      </c>
      <c r="G743" s="172" t="s">
        <v>84</v>
      </c>
      <c r="H743" s="177">
        <v>1</v>
      </c>
      <c r="I743" s="178">
        <v>0</v>
      </c>
      <c r="J743" s="176">
        <v>46129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-21.82</v>
      </c>
    </row>
    <row r="744" spans="1:16" ht="19.5" hidden="1" customHeight="1">
      <c r="A744" s="172" t="s">
        <v>4172</v>
      </c>
      <c r="B744" s="176">
        <v>46130</v>
      </c>
      <c r="C744" s="172" t="s">
        <v>2694</v>
      </c>
      <c r="D744" s="172" t="s">
        <v>95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0</v>
      </c>
      <c r="J744" s="176">
        <v>46123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-6.19</v>
      </c>
    </row>
    <row r="745" spans="1:16" ht="19.5" hidden="1" customHeight="1">
      <c r="A745" s="172" t="s">
        <v>4172</v>
      </c>
      <c r="B745" s="176">
        <v>46130</v>
      </c>
      <c r="C745" s="172" t="s">
        <v>2694</v>
      </c>
      <c r="D745" s="172" t="s">
        <v>98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0</v>
      </c>
      <c r="J745" s="176">
        <v>46123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-15</v>
      </c>
    </row>
    <row r="746" spans="1:16" ht="19.5" hidden="1" customHeight="1">
      <c r="A746" s="172" t="s">
        <v>4172</v>
      </c>
      <c r="B746" s="176">
        <v>46130</v>
      </c>
      <c r="C746" s="172" t="s">
        <v>92</v>
      </c>
      <c r="D746" s="172" t="s">
        <v>24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0</v>
      </c>
      <c r="J746" s="176">
        <v>46123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-81</v>
      </c>
    </row>
    <row r="747" spans="1:16" ht="19.5" hidden="1" customHeight="1">
      <c r="A747" s="172" t="s">
        <v>4172</v>
      </c>
      <c r="B747" s="176">
        <v>46130</v>
      </c>
      <c r="C747" s="172" t="s">
        <v>92</v>
      </c>
      <c r="D747" s="172" t="s">
        <v>97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46123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-75</v>
      </c>
    </row>
    <row r="748" spans="1:16" ht="19.5" hidden="1" customHeight="1">
      <c r="A748" s="172" t="s">
        <v>4125</v>
      </c>
      <c r="B748" s="176">
        <v>46130</v>
      </c>
      <c r="C748" s="172" t="s">
        <v>2694</v>
      </c>
      <c r="D748" s="172" t="s">
        <v>95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0</v>
      </c>
      <c r="J748" s="176">
        <v>46125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-5.63</v>
      </c>
    </row>
    <row r="749" spans="1:16" ht="19.5" hidden="1" customHeight="1">
      <c r="A749" s="172" t="s">
        <v>4125</v>
      </c>
      <c r="B749" s="176">
        <v>46130</v>
      </c>
      <c r="C749" s="172" t="s">
        <v>2694</v>
      </c>
      <c r="D749" s="172" t="s">
        <v>98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0</v>
      </c>
      <c r="J749" s="176">
        <v>46125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-15</v>
      </c>
    </row>
    <row r="750" spans="1:16" ht="19.5" hidden="1" customHeight="1">
      <c r="A750" s="172" t="s">
        <v>4125</v>
      </c>
      <c r="B750" s="176">
        <v>46130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46125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-67</v>
      </c>
    </row>
    <row r="751" spans="1:16" ht="19.5" hidden="1" customHeight="1">
      <c r="A751" s="172" t="s">
        <v>4125</v>
      </c>
      <c r="B751" s="176">
        <v>46130</v>
      </c>
      <c r="C751" s="172" t="s">
        <v>92</v>
      </c>
      <c r="D751" s="172" t="s">
        <v>97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46125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-67</v>
      </c>
    </row>
    <row r="752" spans="1:16" ht="19.5" hidden="1" customHeight="1">
      <c r="A752" s="172" t="s">
        <v>4173</v>
      </c>
      <c r="B752" s="176">
        <v>46130</v>
      </c>
      <c r="C752" s="172" t="s">
        <v>2694</v>
      </c>
      <c r="D752" s="172" t="s">
        <v>95</v>
      </c>
      <c r="E752" s="172" t="s">
        <v>58</v>
      </c>
      <c r="F752" s="172" t="s">
        <v>1300</v>
      </c>
      <c r="G752" s="172" t="s">
        <v>84</v>
      </c>
      <c r="H752" s="177">
        <v>1</v>
      </c>
      <c r="I752" s="178">
        <v>0</v>
      </c>
      <c r="J752" s="176">
        <v>46119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-9.77</v>
      </c>
    </row>
    <row r="753" spans="1:16" ht="19.5" hidden="1" customHeight="1">
      <c r="A753" s="172" t="s">
        <v>4173</v>
      </c>
      <c r="B753" s="176">
        <v>46130</v>
      </c>
      <c r="C753" s="172" t="s">
        <v>2694</v>
      </c>
      <c r="D753" s="172" t="s">
        <v>98</v>
      </c>
      <c r="E753" s="172" t="s">
        <v>58</v>
      </c>
      <c r="F753" s="172" t="s">
        <v>1300</v>
      </c>
      <c r="G753" s="172" t="s">
        <v>84</v>
      </c>
      <c r="H753" s="177">
        <v>1</v>
      </c>
      <c r="I753" s="178">
        <v>0</v>
      </c>
      <c r="J753" s="176">
        <v>46119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4173</v>
      </c>
      <c r="B754" s="176">
        <v>46130</v>
      </c>
      <c r="C754" s="172" t="s">
        <v>92</v>
      </c>
      <c r="D754" s="172" t="s">
        <v>24</v>
      </c>
      <c r="E754" s="172" t="s">
        <v>58</v>
      </c>
      <c r="F754" s="172" t="s">
        <v>1300</v>
      </c>
      <c r="G754" s="172" t="s">
        <v>84</v>
      </c>
      <c r="H754" s="177">
        <v>1</v>
      </c>
      <c r="I754" s="178">
        <v>0</v>
      </c>
      <c r="J754" s="176">
        <v>46119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-81</v>
      </c>
    </row>
    <row r="755" spans="1:16" ht="19.5" hidden="1" customHeight="1">
      <c r="A755" s="172" t="s">
        <v>4173</v>
      </c>
      <c r="B755" s="176">
        <v>46130</v>
      </c>
      <c r="C755" s="172" t="s">
        <v>92</v>
      </c>
      <c r="D755" s="172" t="s">
        <v>97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46119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-75</v>
      </c>
    </row>
    <row r="756" spans="1:16" ht="19.5" customHeight="1">
      <c r="A756" s="172" t="s">
        <v>3720</v>
      </c>
      <c r="B756" s="176">
        <v>46130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46130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-291.14</v>
      </c>
    </row>
    <row r="757" spans="1:16" ht="19.5" customHeight="1">
      <c r="A757" s="172" t="s">
        <v>3433</v>
      </c>
      <c r="B757" s="176">
        <v>46130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46130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-517.09</v>
      </c>
    </row>
    <row r="758" spans="1:16" ht="19.5" customHeight="1">
      <c r="A758" s="172" t="s">
        <v>3432</v>
      </c>
      <c r="B758" s="176">
        <v>46130</v>
      </c>
      <c r="C758" s="172" t="s">
        <v>109</v>
      </c>
      <c r="D758" s="172" t="s">
        <v>139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46130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-438.34</v>
      </c>
    </row>
    <row r="759" spans="1:16" ht="19.5" customHeight="1">
      <c r="A759" s="172" t="s">
        <v>3434</v>
      </c>
      <c r="B759" s="176">
        <v>46130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46130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-286.97000000000003</v>
      </c>
    </row>
    <row r="760" spans="1:16" ht="19.5" customHeight="1">
      <c r="A760" s="172" t="s">
        <v>3406</v>
      </c>
      <c r="B760" s="176">
        <v>46130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46130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-289.01</v>
      </c>
    </row>
    <row r="761" spans="1:16" ht="19.5" customHeight="1">
      <c r="A761" s="172" t="s">
        <v>3408</v>
      </c>
      <c r="B761" s="176">
        <v>46130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46130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-432.86</v>
      </c>
    </row>
    <row r="762" spans="1:16" ht="19.5" customHeight="1">
      <c r="A762" s="172" t="s">
        <v>3251</v>
      </c>
      <c r="B762" s="176">
        <v>46130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46130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-439.32</v>
      </c>
    </row>
    <row r="763" spans="1:16" ht="19.5" customHeight="1">
      <c r="A763" s="172" t="s">
        <v>3246</v>
      </c>
      <c r="B763" s="176">
        <v>46130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-437.06</v>
      </c>
    </row>
    <row r="764" spans="1:16" ht="19.5" customHeight="1">
      <c r="A764" s="172" t="s">
        <v>3013</v>
      </c>
      <c r="B764" s="176">
        <v>46130</v>
      </c>
      <c r="C764" s="172" t="s">
        <v>109</v>
      </c>
      <c r="D764" s="172" t="s">
        <v>143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46130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-414.5</v>
      </c>
    </row>
    <row r="765" spans="1:16" ht="19.5" customHeight="1">
      <c r="A765" s="172" t="s">
        <v>142</v>
      </c>
      <c r="B765" s="176">
        <v>46130</v>
      </c>
      <c r="C765" s="172" t="s">
        <v>109</v>
      </c>
      <c r="D765" s="172" t="s">
        <v>143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46130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-557</v>
      </c>
    </row>
    <row r="766" spans="1:16" ht="19.5" hidden="1" customHeight="1">
      <c r="A766" s="172" t="s">
        <v>4174</v>
      </c>
      <c r="B766" s="176">
        <v>46131</v>
      </c>
      <c r="C766" s="172" t="s">
        <v>92</v>
      </c>
      <c r="D766" s="172" t="s">
        <v>96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0</v>
      </c>
      <c r="J766" s="176">
        <v>46111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4174</v>
      </c>
      <c r="B767" s="176">
        <v>46131</v>
      </c>
      <c r="C767" s="172" t="s">
        <v>92</v>
      </c>
      <c r="D767" s="172" t="s">
        <v>97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0</v>
      </c>
      <c r="J767" s="176">
        <v>46111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-46.77</v>
      </c>
    </row>
    <row r="768" spans="1:16" ht="19.5" hidden="1" customHeight="1">
      <c r="A768" s="172" t="s">
        <v>4174</v>
      </c>
      <c r="B768" s="176">
        <v>46131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0</v>
      </c>
      <c r="J768" s="176">
        <v>46111</v>
      </c>
      <c r="K768" s="172" t="s">
        <v>93</v>
      </c>
      <c r="L768" s="172" t="s">
        <v>94</v>
      </c>
      <c r="M768" s="179">
        <v>0</v>
      </c>
      <c r="N768" s="177"/>
      <c r="O768" s="177">
        <v>33</v>
      </c>
      <c r="P768" s="180">
        <v>-46.77</v>
      </c>
    </row>
    <row r="769" spans="1:16" ht="19.5" hidden="1" customHeight="1">
      <c r="A769" s="172" t="s">
        <v>4174</v>
      </c>
      <c r="B769" s="176">
        <v>46131</v>
      </c>
      <c r="C769" s="172" t="s">
        <v>2694</v>
      </c>
      <c r="D769" s="172" t="s">
        <v>95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46111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-16.22</v>
      </c>
    </row>
    <row r="770" spans="1:16" ht="19.5" hidden="1" customHeight="1">
      <c r="A770" s="172" t="s">
        <v>4175</v>
      </c>
      <c r="B770" s="176">
        <v>46131</v>
      </c>
      <c r="C770" s="172" t="s">
        <v>92</v>
      </c>
      <c r="D770" s="172" t="s">
        <v>24</v>
      </c>
      <c r="E770" s="172" t="s">
        <v>39</v>
      </c>
      <c r="F770" s="172" t="s">
        <v>117</v>
      </c>
      <c r="G770" s="172" t="s">
        <v>84</v>
      </c>
      <c r="H770" s="177">
        <v>1</v>
      </c>
      <c r="I770" s="178">
        <v>0</v>
      </c>
      <c r="J770" s="176">
        <v>46111</v>
      </c>
      <c r="K770" s="172" t="s">
        <v>93</v>
      </c>
      <c r="L770" s="172" t="s">
        <v>94</v>
      </c>
      <c r="M770" s="179">
        <v>0</v>
      </c>
      <c r="N770" s="177"/>
      <c r="O770" s="177">
        <v>33</v>
      </c>
      <c r="P770" s="180">
        <v>-46.77</v>
      </c>
    </row>
    <row r="771" spans="1:16" ht="19.5" hidden="1" customHeight="1">
      <c r="A771" s="172" t="s">
        <v>4175</v>
      </c>
      <c r="B771" s="176">
        <v>46131</v>
      </c>
      <c r="C771" s="172" t="s">
        <v>2694</v>
      </c>
      <c r="D771" s="172" t="s">
        <v>95</v>
      </c>
      <c r="E771" s="172" t="s">
        <v>39</v>
      </c>
      <c r="F771" s="172" t="s">
        <v>117</v>
      </c>
      <c r="G771" s="172" t="s">
        <v>84</v>
      </c>
      <c r="H771" s="177">
        <v>1</v>
      </c>
      <c r="I771" s="178">
        <v>0</v>
      </c>
      <c r="J771" s="176">
        <v>46111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-7.17</v>
      </c>
    </row>
    <row r="772" spans="1:16" ht="19.5" hidden="1" customHeight="1">
      <c r="A772" s="172" t="s">
        <v>4175</v>
      </c>
      <c r="B772" s="176">
        <v>46131</v>
      </c>
      <c r="C772" s="172" t="s">
        <v>92</v>
      </c>
      <c r="D772" s="172" t="s">
        <v>96</v>
      </c>
      <c r="E772" s="172" t="s">
        <v>39</v>
      </c>
      <c r="F772" s="172" t="s">
        <v>117</v>
      </c>
      <c r="G772" s="172" t="s">
        <v>84</v>
      </c>
      <c r="H772" s="177">
        <v>1</v>
      </c>
      <c r="I772" s="178">
        <v>0</v>
      </c>
      <c r="J772" s="176">
        <v>46111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0</v>
      </c>
    </row>
    <row r="773" spans="1:16" ht="19.5" hidden="1" customHeight="1">
      <c r="A773" s="172" t="s">
        <v>4175</v>
      </c>
      <c r="B773" s="176">
        <v>46131</v>
      </c>
      <c r="C773" s="172" t="s">
        <v>92</v>
      </c>
      <c r="D773" s="172" t="s">
        <v>97</v>
      </c>
      <c r="E773" s="172" t="s">
        <v>39</v>
      </c>
      <c r="F773" s="172" t="s">
        <v>117</v>
      </c>
      <c r="G773" s="172" t="s">
        <v>84</v>
      </c>
      <c r="H773" s="177">
        <v>1</v>
      </c>
      <c r="I773" s="178">
        <v>0</v>
      </c>
      <c r="J773" s="176">
        <v>46111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-46.77</v>
      </c>
    </row>
    <row r="774" spans="1:16" ht="19.5" hidden="1" customHeight="1">
      <c r="A774" s="172" t="s">
        <v>4175</v>
      </c>
      <c r="B774" s="176">
        <v>46131</v>
      </c>
      <c r="C774" s="172" t="s">
        <v>2694</v>
      </c>
      <c r="D774" s="172" t="s">
        <v>98</v>
      </c>
      <c r="E774" s="172" t="s">
        <v>39</v>
      </c>
      <c r="F774" s="172" t="s">
        <v>117</v>
      </c>
      <c r="G774" s="172" t="s">
        <v>84</v>
      </c>
      <c r="H774" s="177">
        <v>1</v>
      </c>
      <c r="I774" s="178">
        <v>0</v>
      </c>
      <c r="J774" s="176">
        <v>46111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-15</v>
      </c>
    </row>
    <row r="775" spans="1:16" ht="19.5" hidden="1" customHeight="1">
      <c r="A775" s="172" t="s">
        <v>4176</v>
      </c>
      <c r="B775" s="176">
        <v>46131</v>
      </c>
      <c r="C775" s="172" t="s">
        <v>2694</v>
      </c>
      <c r="D775" s="172" t="s">
        <v>95</v>
      </c>
      <c r="E775" s="172" t="s">
        <v>52</v>
      </c>
      <c r="F775" s="172" t="s">
        <v>90</v>
      </c>
      <c r="G775" s="172" t="s">
        <v>84</v>
      </c>
      <c r="H775" s="177">
        <v>1</v>
      </c>
      <c r="I775" s="178">
        <v>0</v>
      </c>
      <c r="J775" s="176">
        <v>46122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-18.43</v>
      </c>
    </row>
    <row r="776" spans="1:16" ht="19.5" hidden="1" customHeight="1">
      <c r="A776" s="172" t="s">
        <v>4176</v>
      </c>
      <c r="B776" s="176">
        <v>46131</v>
      </c>
      <c r="C776" s="172" t="s">
        <v>2694</v>
      </c>
      <c r="D776" s="172" t="s">
        <v>98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46122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-15</v>
      </c>
    </row>
    <row r="777" spans="1:16" ht="19.5" hidden="1" customHeight="1">
      <c r="A777" s="172" t="s">
        <v>4176</v>
      </c>
      <c r="B777" s="176">
        <v>46131</v>
      </c>
      <c r="C777" s="172" t="s">
        <v>92</v>
      </c>
      <c r="D777" s="172" t="s">
        <v>24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46122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-77</v>
      </c>
    </row>
    <row r="778" spans="1:16" ht="19.5" hidden="1" customHeight="1">
      <c r="A778" s="172" t="s">
        <v>4176</v>
      </c>
      <c r="B778" s="176">
        <v>46131</v>
      </c>
      <c r="C778" s="172" t="s">
        <v>92</v>
      </c>
      <c r="D778" s="172" t="s">
        <v>97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46122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-82</v>
      </c>
    </row>
    <row r="779" spans="1:16" ht="19.5" hidden="1" customHeight="1">
      <c r="A779" s="172" t="s">
        <v>4144</v>
      </c>
      <c r="B779" s="176">
        <v>46131</v>
      </c>
      <c r="C779" s="172" t="s">
        <v>2694</v>
      </c>
      <c r="D779" s="172" t="s">
        <v>95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46121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-7.1</v>
      </c>
    </row>
    <row r="780" spans="1:16" ht="19.5" hidden="1" customHeight="1">
      <c r="A780" s="172" t="s">
        <v>4144</v>
      </c>
      <c r="B780" s="176">
        <v>46131</v>
      </c>
      <c r="C780" s="172" t="s">
        <v>2694</v>
      </c>
      <c r="D780" s="172" t="s">
        <v>98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46121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-15</v>
      </c>
    </row>
    <row r="781" spans="1:16" ht="19.5" hidden="1" customHeight="1">
      <c r="A781" s="172" t="s">
        <v>4144</v>
      </c>
      <c r="B781" s="176">
        <v>46131</v>
      </c>
      <c r="C781" s="172" t="s">
        <v>92</v>
      </c>
      <c r="D781" s="172" t="s">
        <v>24</v>
      </c>
      <c r="E781" s="172" t="s">
        <v>43</v>
      </c>
      <c r="F781" s="172" t="s">
        <v>125</v>
      </c>
      <c r="G781" s="172" t="s">
        <v>84</v>
      </c>
      <c r="H781" s="177">
        <v>1</v>
      </c>
      <c r="I781" s="178">
        <v>0</v>
      </c>
      <c r="J781" s="176">
        <v>46121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-70</v>
      </c>
    </row>
    <row r="782" spans="1:16" ht="19.5" hidden="1" customHeight="1">
      <c r="A782" s="172" t="s">
        <v>4144</v>
      </c>
      <c r="B782" s="176">
        <v>46131</v>
      </c>
      <c r="C782" s="172" t="s">
        <v>92</v>
      </c>
      <c r="D782" s="172" t="s">
        <v>97</v>
      </c>
      <c r="E782" s="172" t="s">
        <v>43</v>
      </c>
      <c r="F782" s="172" t="s">
        <v>125</v>
      </c>
      <c r="G782" s="172" t="s">
        <v>84</v>
      </c>
      <c r="H782" s="177">
        <v>1</v>
      </c>
      <c r="I782" s="178">
        <v>0</v>
      </c>
      <c r="J782" s="176">
        <v>46121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-70</v>
      </c>
    </row>
    <row r="783" spans="1:16" ht="19.5" hidden="1" customHeight="1">
      <c r="A783" s="172" t="s">
        <v>4177</v>
      </c>
      <c r="B783" s="176">
        <v>46131</v>
      </c>
      <c r="C783" s="172" t="s">
        <v>92</v>
      </c>
      <c r="D783" s="172" t="s">
        <v>24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2820</v>
      </c>
      <c r="J783" s="176">
        <v>46127</v>
      </c>
      <c r="K783" s="172" t="s">
        <v>93</v>
      </c>
      <c r="L783" s="172" t="s">
        <v>94</v>
      </c>
      <c r="M783" s="179">
        <v>0.48</v>
      </c>
      <c r="N783" s="177"/>
      <c r="O783" s="177"/>
      <c r="P783" s="180">
        <v>-78</v>
      </c>
    </row>
    <row r="784" spans="1:16" ht="19.5" hidden="1" customHeight="1">
      <c r="A784" s="172" t="s">
        <v>4177</v>
      </c>
      <c r="B784" s="176">
        <v>46131</v>
      </c>
      <c r="C784" s="172" t="s">
        <v>100</v>
      </c>
      <c r="D784" s="172" t="s">
        <v>101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2820</v>
      </c>
      <c r="J784" s="176">
        <v>46127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975.7</v>
      </c>
    </row>
    <row r="785" spans="1:16" ht="19.5" hidden="1" customHeight="1">
      <c r="A785" s="172" t="s">
        <v>4177</v>
      </c>
      <c r="B785" s="176">
        <v>46131</v>
      </c>
      <c r="C785" s="172" t="s">
        <v>100</v>
      </c>
      <c r="D785" s="172" t="s">
        <v>102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2820</v>
      </c>
      <c r="J785" s="176">
        <v>46127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9.76</v>
      </c>
    </row>
    <row r="786" spans="1:16" ht="19.5" hidden="1" customHeight="1">
      <c r="A786" s="172" t="s">
        <v>4177</v>
      </c>
      <c r="B786" s="176">
        <v>46131</v>
      </c>
      <c r="C786" s="172" t="s">
        <v>100</v>
      </c>
      <c r="D786" s="172" t="s">
        <v>103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2820</v>
      </c>
      <c r="J786" s="176">
        <v>46127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1834.54</v>
      </c>
    </row>
    <row r="787" spans="1:16" ht="19.5" hidden="1" customHeight="1">
      <c r="A787" s="172" t="s">
        <v>4177</v>
      </c>
      <c r="B787" s="176">
        <v>46131</v>
      </c>
      <c r="C787" s="172" t="s">
        <v>104</v>
      </c>
      <c r="D787" s="172" t="s">
        <v>105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2820</v>
      </c>
      <c r="J787" s="176">
        <v>46127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-1353.6</v>
      </c>
    </row>
    <row r="788" spans="1:16" ht="19.5" hidden="1" customHeight="1">
      <c r="A788" s="172" t="s">
        <v>4177</v>
      </c>
      <c r="B788" s="176">
        <v>46131</v>
      </c>
      <c r="C788" s="172" t="s">
        <v>2694</v>
      </c>
      <c r="D788" s="172" t="s">
        <v>95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2820</v>
      </c>
      <c r="J788" s="176">
        <v>46127</v>
      </c>
      <c r="K788" s="172" t="s">
        <v>93</v>
      </c>
      <c r="L788" s="172" t="s">
        <v>94</v>
      </c>
      <c r="M788" s="179">
        <v>0.48</v>
      </c>
      <c r="N788" s="177"/>
      <c r="O788" s="177"/>
      <c r="P788" s="180">
        <v>-4.8099999999999996</v>
      </c>
    </row>
    <row r="789" spans="1:16" ht="19.5" hidden="1" customHeight="1">
      <c r="A789" s="172" t="s">
        <v>4177</v>
      </c>
      <c r="B789" s="176">
        <v>46131</v>
      </c>
      <c r="C789" s="172" t="s">
        <v>2694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46127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-18.54</v>
      </c>
    </row>
    <row r="790" spans="1:16" ht="19.5" hidden="1" customHeight="1">
      <c r="A790" s="172" t="s">
        <v>4178</v>
      </c>
      <c r="B790" s="176">
        <v>46131</v>
      </c>
      <c r="C790" s="172" t="s">
        <v>92</v>
      </c>
      <c r="D790" s="172" t="s">
        <v>24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2820</v>
      </c>
      <c r="J790" s="176">
        <v>46128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-73</v>
      </c>
    </row>
    <row r="791" spans="1:16" ht="19.5" hidden="1" customHeight="1">
      <c r="A791" s="172" t="s">
        <v>4178</v>
      </c>
      <c r="B791" s="176">
        <v>46131</v>
      </c>
      <c r="C791" s="172" t="s">
        <v>100</v>
      </c>
      <c r="D791" s="172" t="s">
        <v>101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2820</v>
      </c>
      <c r="J791" s="176">
        <v>46128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1082.8599999999999</v>
      </c>
    </row>
    <row r="792" spans="1:16" ht="19.5" hidden="1" customHeight="1">
      <c r="A792" s="172" t="s">
        <v>4178</v>
      </c>
      <c r="B792" s="176">
        <v>46131</v>
      </c>
      <c r="C792" s="172" t="s">
        <v>100</v>
      </c>
      <c r="D792" s="172" t="s">
        <v>102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2820</v>
      </c>
      <c r="J792" s="176">
        <v>46128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10.83</v>
      </c>
    </row>
    <row r="793" spans="1:16" ht="19.5" hidden="1" customHeight="1">
      <c r="A793" s="172" t="s">
        <v>4178</v>
      </c>
      <c r="B793" s="176">
        <v>46131</v>
      </c>
      <c r="C793" s="172" t="s">
        <v>100</v>
      </c>
      <c r="D793" s="172" t="s">
        <v>103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2820</v>
      </c>
      <c r="J793" s="176">
        <v>46128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1726.31</v>
      </c>
    </row>
    <row r="794" spans="1:16" ht="19.5" hidden="1" customHeight="1">
      <c r="A794" s="172" t="s">
        <v>4178</v>
      </c>
      <c r="B794" s="176">
        <v>46131</v>
      </c>
      <c r="C794" s="172" t="s">
        <v>104</v>
      </c>
      <c r="D794" s="172" t="s">
        <v>105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2820</v>
      </c>
      <c r="J794" s="176">
        <v>46128</v>
      </c>
      <c r="K794" s="172" t="s">
        <v>93</v>
      </c>
      <c r="L794" s="172" t="s">
        <v>94</v>
      </c>
      <c r="M794" s="179">
        <v>0.48</v>
      </c>
      <c r="N794" s="177"/>
      <c r="O794" s="177"/>
      <c r="P794" s="180">
        <v>-1353.6</v>
      </c>
    </row>
    <row r="795" spans="1:16" ht="19.5" hidden="1" customHeight="1">
      <c r="A795" s="172" t="s">
        <v>4178</v>
      </c>
      <c r="B795" s="176">
        <v>46131</v>
      </c>
      <c r="C795" s="172" t="s">
        <v>92</v>
      </c>
      <c r="D795" s="172" t="s">
        <v>3785</v>
      </c>
      <c r="E795" s="172" t="s">
        <v>60</v>
      </c>
      <c r="F795" s="172" t="s">
        <v>1426</v>
      </c>
      <c r="G795" s="172" t="s">
        <v>84</v>
      </c>
      <c r="H795" s="177">
        <v>1</v>
      </c>
      <c r="I795" s="178">
        <v>2820</v>
      </c>
      <c r="J795" s="176">
        <v>46128</v>
      </c>
      <c r="K795" s="172" t="s">
        <v>93</v>
      </c>
      <c r="L795" s="172" t="s">
        <v>94</v>
      </c>
      <c r="M795" s="179">
        <v>0.48</v>
      </c>
      <c r="N795" s="177"/>
      <c r="O795" s="177"/>
      <c r="P795" s="180">
        <v>-25</v>
      </c>
    </row>
    <row r="796" spans="1:16" ht="19.5" hidden="1" customHeight="1">
      <c r="A796" s="172" t="s">
        <v>4179</v>
      </c>
      <c r="B796" s="176">
        <v>46131</v>
      </c>
      <c r="C796" s="172" t="s">
        <v>92</v>
      </c>
      <c r="D796" s="172" t="s">
        <v>24</v>
      </c>
      <c r="E796" s="172" t="s">
        <v>60</v>
      </c>
      <c r="F796" s="172" t="s">
        <v>1426</v>
      </c>
      <c r="G796" s="172" t="s">
        <v>84</v>
      </c>
      <c r="H796" s="177">
        <v>1</v>
      </c>
      <c r="I796" s="178">
        <v>2820</v>
      </c>
      <c r="J796" s="176">
        <v>46129</v>
      </c>
      <c r="K796" s="172" t="s">
        <v>93</v>
      </c>
      <c r="L796" s="172" t="s">
        <v>94</v>
      </c>
      <c r="M796" s="179">
        <v>0.48</v>
      </c>
      <c r="N796" s="177"/>
      <c r="O796" s="177"/>
      <c r="P796" s="180">
        <v>-71</v>
      </c>
    </row>
    <row r="797" spans="1:16" ht="19.5" hidden="1" customHeight="1">
      <c r="A797" s="172" t="s">
        <v>4179</v>
      </c>
      <c r="B797" s="176">
        <v>46131</v>
      </c>
      <c r="C797" s="172" t="s">
        <v>100</v>
      </c>
      <c r="D797" s="172" t="s">
        <v>101</v>
      </c>
      <c r="E797" s="172" t="s">
        <v>60</v>
      </c>
      <c r="F797" s="172" t="s">
        <v>1426</v>
      </c>
      <c r="G797" s="172" t="s">
        <v>84</v>
      </c>
      <c r="H797" s="177">
        <v>1</v>
      </c>
      <c r="I797" s="178">
        <v>2820</v>
      </c>
      <c r="J797" s="176">
        <v>46129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1140.82</v>
      </c>
    </row>
    <row r="798" spans="1:16" ht="19.5" hidden="1" customHeight="1">
      <c r="A798" s="172" t="s">
        <v>4179</v>
      </c>
      <c r="B798" s="176">
        <v>46131</v>
      </c>
      <c r="C798" s="172" t="s">
        <v>100</v>
      </c>
      <c r="D798" s="172" t="s">
        <v>102</v>
      </c>
      <c r="E798" s="172" t="s">
        <v>60</v>
      </c>
      <c r="F798" s="172" t="s">
        <v>1426</v>
      </c>
      <c r="G798" s="172" t="s">
        <v>84</v>
      </c>
      <c r="H798" s="177">
        <v>1</v>
      </c>
      <c r="I798" s="178">
        <v>2820</v>
      </c>
      <c r="J798" s="176">
        <v>46129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11.41</v>
      </c>
    </row>
    <row r="799" spans="1:16" ht="19.5" hidden="1" customHeight="1">
      <c r="A799" s="172" t="s">
        <v>4179</v>
      </c>
      <c r="B799" s="176">
        <v>46131</v>
      </c>
      <c r="C799" s="172" t="s">
        <v>100</v>
      </c>
      <c r="D799" s="172" t="s">
        <v>103</v>
      </c>
      <c r="E799" s="172" t="s">
        <v>60</v>
      </c>
      <c r="F799" s="172" t="s">
        <v>1426</v>
      </c>
      <c r="G799" s="172" t="s">
        <v>84</v>
      </c>
      <c r="H799" s="177">
        <v>1</v>
      </c>
      <c r="I799" s="178">
        <v>2820</v>
      </c>
      <c r="J799" s="176">
        <v>46129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1667.77</v>
      </c>
    </row>
    <row r="800" spans="1:16" ht="19.5" hidden="1" customHeight="1">
      <c r="A800" s="172" t="s">
        <v>4179</v>
      </c>
      <c r="B800" s="176">
        <v>46131</v>
      </c>
      <c r="C800" s="172" t="s">
        <v>104</v>
      </c>
      <c r="D800" s="172" t="s">
        <v>105</v>
      </c>
      <c r="E800" s="172" t="s">
        <v>60</v>
      </c>
      <c r="F800" s="172" t="s">
        <v>1426</v>
      </c>
      <c r="G800" s="172" t="s">
        <v>84</v>
      </c>
      <c r="H800" s="177">
        <v>1</v>
      </c>
      <c r="I800" s="178">
        <v>2820</v>
      </c>
      <c r="J800" s="176">
        <v>46129</v>
      </c>
      <c r="K800" s="172" t="s">
        <v>93</v>
      </c>
      <c r="L800" s="172" t="s">
        <v>94</v>
      </c>
      <c r="M800" s="179">
        <v>0.48</v>
      </c>
      <c r="N800" s="177"/>
      <c r="O800" s="177"/>
      <c r="P800" s="180">
        <v>-1353.6</v>
      </c>
    </row>
    <row r="801" spans="1:16" ht="19.5" hidden="1" customHeight="1">
      <c r="A801" s="172" t="s">
        <v>4179</v>
      </c>
      <c r="B801" s="176">
        <v>46131</v>
      </c>
      <c r="C801" s="172" t="s">
        <v>2694</v>
      </c>
      <c r="D801" s="172" t="s">
        <v>95</v>
      </c>
      <c r="E801" s="172" t="s">
        <v>60</v>
      </c>
      <c r="F801" s="172" t="s">
        <v>1426</v>
      </c>
      <c r="G801" s="172" t="s">
        <v>84</v>
      </c>
      <c r="H801" s="177">
        <v>1</v>
      </c>
      <c r="I801" s="178">
        <v>2820</v>
      </c>
      <c r="J801" s="176">
        <v>46129</v>
      </c>
      <c r="K801" s="172" t="s">
        <v>93</v>
      </c>
      <c r="L801" s="172" t="s">
        <v>94</v>
      </c>
      <c r="M801" s="179">
        <v>0.48</v>
      </c>
      <c r="N801" s="177"/>
      <c r="O801" s="177"/>
      <c r="P801" s="180">
        <v>-20.93</v>
      </c>
    </row>
    <row r="802" spans="1:16" ht="19.5" hidden="1" customHeight="1">
      <c r="A802" s="172" t="s">
        <v>4180</v>
      </c>
      <c r="B802" s="176">
        <v>46131</v>
      </c>
      <c r="C802" s="172" t="s">
        <v>92</v>
      </c>
      <c r="D802" s="172" t="s">
        <v>24</v>
      </c>
      <c r="E802" s="172" t="s">
        <v>60</v>
      </c>
      <c r="F802" s="172" t="s">
        <v>1426</v>
      </c>
      <c r="G802" s="172" t="s">
        <v>84</v>
      </c>
      <c r="H802" s="177">
        <v>1</v>
      </c>
      <c r="I802" s="178">
        <v>2820</v>
      </c>
      <c r="J802" s="176">
        <v>46129</v>
      </c>
      <c r="K802" s="172" t="s">
        <v>93</v>
      </c>
      <c r="L802" s="172" t="s">
        <v>94</v>
      </c>
      <c r="M802" s="179">
        <v>0.48</v>
      </c>
      <c r="N802" s="177"/>
      <c r="O802" s="177"/>
      <c r="P802" s="180">
        <v>-71</v>
      </c>
    </row>
    <row r="803" spans="1:16" ht="19.5" hidden="1" customHeight="1">
      <c r="A803" s="172" t="s">
        <v>4180</v>
      </c>
      <c r="B803" s="176">
        <v>46131</v>
      </c>
      <c r="C803" s="172" t="s">
        <v>100</v>
      </c>
      <c r="D803" s="172" t="s">
        <v>101</v>
      </c>
      <c r="E803" s="172" t="s">
        <v>60</v>
      </c>
      <c r="F803" s="172" t="s">
        <v>1426</v>
      </c>
      <c r="G803" s="172" t="s">
        <v>84</v>
      </c>
      <c r="H803" s="177">
        <v>1</v>
      </c>
      <c r="I803" s="178">
        <v>2820</v>
      </c>
      <c r="J803" s="176">
        <v>46129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1140.82</v>
      </c>
    </row>
    <row r="804" spans="1:16" ht="19.5" hidden="1" customHeight="1">
      <c r="A804" s="172" t="s">
        <v>4180</v>
      </c>
      <c r="B804" s="176">
        <v>46131</v>
      </c>
      <c r="C804" s="172" t="s">
        <v>100</v>
      </c>
      <c r="D804" s="172" t="s">
        <v>102</v>
      </c>
      <c r="E804" s="172" t="s">
        <v>60</v>
      </c>
      <c r="F804" s="172" t="s">
        <v>1426</v>
      </c>
      <c r="G804" s="172" t="s">
        <v>84</v>
      </c>
      <c r="H804" s="177">
        <v>1</v>
      </c>
      <c r="I804" s="178">
        <v>2820</v>
      </c>
      <c r="J804" s="176">
        <v>46129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11.41</v>
      </c>
    </row>
    <row r="805" spans="1:16" ht="19.5" hidden="1" customHeight="1">
      <c r="A805" s="172" t="s">
        <v>4180</v>
      </c>
      <c r="B805" s="176">
        <v>46131</v>
      </c>
      <c r="C805" s="172" t="s">
        <v>100</v>
      </c>
      <c r="D805" s="172" t="s">
        <v>103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2820</v>
      </c>
      <c r="J805" s="176">
        <v>46129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1667.77</v>
      </c>
    </row>
    <row r="806" spans="1:16" ht="19.5" hidden="1" customHeight="1">
      <c r="A806" s="172" t="s">
        <v>4180</v>
      </c>
      <c r="B806" s="176">
        <v>46131</v>
      </c>
      <c r="C806" s="172" t="s">
        <v>104</v>
      </c>
      <c r="D806" s="172" t="s">
        <v>105</v>
      </c>
      <c r="E806" s="172" t="s">
        <v>60</v>
      </c>
      <c r="F806" s="172" t="s">
        <v>1426</v>
      </c>
      <c r="G806" s="172" t="s">
        <v>84</v>
      </c>
      <c r="H806" s="177">
        <v>1</v>
      </c>
      <c r="I806" s="178">
        <v>2820</v>
      </c>
      <c r="J806" s="176">
        <v>46129</v>
      </c>
      <c r="K806" s="172" t="s">
        <v>93</v>
      </c>
      <c r="L806" s="172" t="s">
        <v>94</v>
      </c>
      <c r="M806" s="179">
        <v>0.48</v>
      </c>
      <c r="N806" s="177"/>
      <c r="O806" s="177"/>
      <c r="P806" s="180">
        <v>-1353.6</v>
      </c>
    </row>
    <row r="807" spans="1:16" ht="19.5" hidden="1" customHeight="1">
      <c r="A807" s="172" t="s">
        <v>4180</v>
      </c>
      <c r="B807" s="176">
        <v>46131</v>
      </c>
      <c r="C807" s="172" t="s">
        <v>2694</v>
      </c>
      <c r="D807" s="172" t="s">
        <v>95</v>
      </c>
      <c r="E807" s="172" t="s">
        <v>60</v>
      </c>
      <c r="F807" s="172" t="s">
        <v>1426</v>
      </c>
      <c r="G807" s="172" t="s">
        <v>84</v>
      </c>
      <c r="H807" s="177">
        <v>1</v>
      </c>
      <c r="I807" s="178">
        <v>2820</v>
      </c>
      <c r="J807" s="176">
        <v>46129</v>
      </c>
      <c r="K807" s="172" t="s">
        <v>93</v>
      </c>
      <c r="L807" s="172" t="s">
        <v>94</v>
      </c>
      <c r="M807" s="179">
        <v>0.48</v>
      </c>
      <c r="N807" s="177"/>
      <c r="O807" s="177"/>
      <c r="P807" s="180">
        <v>-20.93</v>
      </c>
    </row>
    <row r="808" spans="1:16" ht="19.5" hidden="1" customHeight="1">
      <c r="A808" s="172" t="s">
        <v>4181</v>
      </c>
      <c r="B808" s="176">
        <v>46131</v>
      </c>
      <c r="C808" s="172" t="s">
        <v>2694</v>
      </c>
      <c r="D808" s="172" t="s">
        <v>82</v>
      </c>
      <c r="E808" s="172" t="s">
        <v>57</v>
      </c>
      <c r="F808" s="172" t="s">
        <v>1263</v>
      </c>
      <c r="G808" s="172" t="s">
        <v>84</v>
      </c>
      <c r="H808" s="177">
        <v>1</v>
      </c>
      <c r="I808" s="178">
        <v>0</v>
      </c>
      <c r="J808" s="176">
        <v>46131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-21.76</v>
      </c>
    </row>
    <row r="809" spans="1:16" ht="19.5" hidden="1" customHeight="1">
      <c r="A809" s="172" t="s">
        <v>4182</v>
      </c>
      <c r="B809" s="176">
        <v>46131</v>
      </c>
      <c r="C809" s="172" t="s">
        <v>92</v>
      </c>
      <c r="D809" s="172" t="s">
        <v>24</v>
      </c>
      <c r="E809" s="172" t="s">
        <v>57</v>
      </c>
      <c r="F809" s="172" t="s">
        <v>1263</v>
      </c>
      <c r="G809" s="172" t="s">
        <v>84</v>
      </c>
      <c r="H809" s="177">
        <v>1</v>
      </c>
      <c r="I809" s="178">
        <v>2820</v>
      </c>
      <c r="J809" s="176">
        <v>46127</v>
      </c>
      <c r="K809" s="172" t="s">
        <v>93</v>
      </c>
      <c r="L809" s="172" t="s">
        <v>94</v>
      </c>
      <c r="M809" s="179">
        <v>0.48</v>
      </c>
      <c r="N809" s="177"/>
      <c r="O809" s="177"/>
      <c r="P809" s="180">
        <v>-71</v>
      </c>
    </row>
    <row r="810" spans="1:16" ht="19.5" hidden="1" customHeight="1">
      <c r="A810" s="172" t="s">
        <v>4182</v>
      </c>
      <c r="B810" s="176">
        <v>46131</v>
      </c>
      <c r="C810" s="172" t="s">
        <v>100</v>
      </c>
      <c r="D810" s="172" t="s">
        <v>101</v>
      </c>
      <c r="E810" s="172" t="s">
        <v>57</v>
      </c>
      <c r="F810" s="172" t="s">
        <v>1263</v>
      </c>
      <c r="G810" s="172" t="s">
        <v>84</v>
      </c>
      <c r="H810" s="177">
        <v>1</v>
      </c>
      <c r="I810" s="178">
        <v>2820</v>
      </c>
      <c r="J810" s="176">
        <v>46127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1146.67</v>
      </c>
    </row>
    <row r="811" spans="1:16" ht="19.5" hidden="1" customHeight="1">
      <c r="A811" s="172" t="s">
        <v>4182</v>
      </c>
      <c r="B811" s="176">
        <v>46131</v>
      </c>
      <c r="C811" s="172" t="s">
        <v>100</v>
      </c>
      <c r="D811" s="172" t="s">
        <v>102</v>
      </c>
      <c r="E811" s="172" t="s">
        <v>57</v>
      </c>
      <c r="F811" s="172" t="s">
        <v>1263</v>
      </c>
      <c r="G811" s="172" t="s">
        <v>84</v>
      </c>
      <c r="H811" s="177">
        <v>1</v>
      </c>
      <c r="I811" s="178">
        <v>2820</v>
      </c>
      <c r="J811" s="176">
        <v>46127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11.47</v>
      </c>
    </row>
    <row r="812" spans="1:16" ht="19.5" hidden="1" customHeight="1">
      <c r="A812" s="172" t="s">
        <v>4182</v>
      </c>
      <c r="B812" s="176">
        <v>46131</v>
      </c>
      <c r="C812" s="172" t="s">
        <v>100</v>
      </c>
      <c r="D812" s="172" t="s">
        <v>103</v>
      </c>
      <c r="E812" s="172" t="s">
        <v>57</v>
      </c>
      <c r="F812" s="172" t="s">
        <v>1263</v>
      </c>
      <c r="G812" s="172" t="s">
        <v>84</v>
      </c>
      <c r="H812" s="177">
        <v>1</v>
      </c>
      <c r="I812" s="178">
        <v>2820</v>
      </c>
      <c r="J812" s="176">
        <v>46127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1661.86</v>
      </c>
    </row>
    <row r="813" spans="1:16" ht="19.5" hidden="1" customHeight="1">
      <c r="A813" s="172" t="s">
        <v>4182</v>
      </c>
      <c r="B813" s="176">
        <v>46131</v>
      </c>
      <c r="C813" s="172" t="s">
        <v>104</v>
      </c>
      <c r="D813" s="172" t="s">
        <v>105</v>
      </c>
      <c r="E813" s="172" t="s">
        <v>57</v>
      </c>
      <c r="F813" s="172" t="s">
        <v>1263</v>
      </c>
      <c r="G813" s="172" t="s">
        <v>84</v>
      </c>
      <c r="H813" s="177">
        <v>1</v>
      </c>
      <c r="I813" s="178">
        <v>2820</v>
      </c>
      <c r="J813" s="176">
        <v>46127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-1353.6</v>
      </c>
    </row>
    <row r="814" spans="1:16" ht="19.5" hidden="1" customHeight="1">
      <c r="A814" s="172" t="s">
        <v>4182</v>
      </c>
      <c r="B814" s="176">
        <v>46131</v>
      </c>
      <c r="C814" s="172" t="s">
        <v>2694</v>
      </c>
      <c r="D814" s="172" t="s">
        <v>95</v>
      </c>
      <c r="E814" s="172" t="s">
        <v>57</v>
      </c>
      <c r="F814" s="172" t="s">
        <v>1263</v>
      </c>
      <c r="G814" s="172" t="s">
        <v>84</v>
      </c>
      <c r="H814" s="177">
        <v>1</v>
      </c>
      <c r="I814" s="178">
        <v>2820</v>
      </c>
      <c r="J814" s="176">
        <v>46127</v>
      </c>
      <c r="K814" s="172" t="s">
        <v>93</v>
      </c>
      <c r="L814" s="172" t="s">
        <v>94</v>
      </c>
      <c r="M814" s="179">
        <v>0.48</v>
      </c>
      <c r="N814" s="177"/>
      <c r="O814" s="177"/>
      <c r="P814" s="180">
        <v>-6.71</v>
      </c>
    </row>
    <row r="815" spans="1:16" ht="19.5" hidden="1" customHeight="1">
      <c r="A815" s="172" t="s">
        <v>4183</v>
      </c>
      <c r="B815" s="176">
        <v>46131</v>
      </c>
      <c r="C815" s="172" t="s">
        <v>92</v>
      </c>
      <c r="D815" s="172" t="s">
        <v>24</v>
      </c>
      <c r="E815" s="172" t="s">
        <v>39</v>
      </c>
      <c r="F815" s="172" t="s">
        <v>117</v>
      </c>
      <c r="G815" s="172" t="s">
        <v>84</v>
      </c>
      <c r="H815" s="177">
        <v>1</v>
      </c>
      <c r="I815" s="178">
        <v>2820</v>
      </c>
      <c r="J815" s="176">
        <v>46128</v>
      </c>
      <c r="K815" s="172" t="s">
        <v>93</v>
      </c>
      <c r="L815" s="172" t="s">
        <v>94</v>
      </c>
      <c r="M815" s="179">
        <v>0.48</v>
      </c>
      <c r="N815" s="177"/>
      <c r="O815" s="177"/>
      <c r="P815" s="180">
        <v>-305.60000000000002</v>
      </c>
    </row>
    <row r="816" spans="1:16" ht="19.5" hidden="1" customHeight="1">
      <c r="A816" s="172" t="s">
        <v>4183</v>
      </c>
      <c r="B816" s="176">
        <v>46131</v>
      </c>
      <c r="C816" s="172" t="s">
        <v>100</v>
      </c>
      <c r="D816" s="172" t="s">
        <v>101</v>
      </c>
      <c r="E816" s="172" t="s">
        <v>39</v>
      </c>
      <c r="F816" s="172" t="s">
        <v>117</v>
      </c>
      <c r="G816" s="172" t="s">
        <v>84</v>
      </c>
      <c r="H816" s="177">
        <v>1</v>
      </c>
      <c r="I816" s="178">
        <v>2820</v>
      </c>
      <c r="J816" s="176">
        <v>46128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1077.1400000000001</v>
      </c>
    </row>
    <row r="817" spans="1:16" ht="19.5" hidden="1" customHeight="1">
      <c r="A817" s="172" t="s">
        <v>4183</v>
      </c>
      <c r="B817" s="176">
        <v>46131</v>
      </c>
      <c r="C817" s="172" t="s">
        <v>100</v>
      </c>
      <c r="D817" s="172" t="s">
        <v>102</v>
      </c>
      <c r="E817" s="172" t="s">
        <v>39</v>
      </c>
      <c r="F817" s="172" t="s">
        <v>117</v>
      </c>
      <c r="G817" s="172" t="s">
        <v>84</v>
      </c>
      <c r="H817" s="177">
        <v>1</v>
      </c>
      <c r="I817" s="178">
        <v>2820</v>
      </c>
      <c r="J817" s="176">
        <v>46128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10.77</v>
      </c>
    </row>
    <row r="818" spans="1:16" ht="19.5" hidden="1" customHeight="1">
      <c r="A818" s="172" t="s">
        <v>4183</v>
      </c>
      <c r="B818" s="176">
        <v>46131</v>
      </c>
      <c r="C818" s="172" t="s">
        <v>100</v>
      </c>
      <c r="D818" s="172" t="s">
        <v>103</v>
      </c>
      <c r="E818" s="172" t="s">
        <v>39</v>
      </c>
      <c r="F818" s="172" t="s">
        <v>117</v>
      </c>
      <c r="G818" s="172" t="s">
        <v>84</v>
      </c>
      <c r="H818" s="177">
        <v>1</v>
      </c>
      <c r="I818" s="178">
        <v>2820</v>
      </c>
      <c r="J818" s="176">
        <v>46128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1732.09</v>
      </c>
    </row>
    <row r="819" spans="1:16" ht="19.5" hidden="1" customHeight="1">
      <c r="A819" s="172" t="s">
        <v>4183</v>
      </c>
      <c r="B819" s="176">
        <v>46131</v>
      </c>
      <c r="C819" s="172" t="s">
        <v>104</v>
      </c>
      <c r="D819" s="172" t="s">
        <v>105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2820</v>
      </c>
      <c r="J819" s="176">
        <v>46128</v>
      </c>
      <c r="K819" s="172" t="s">
        <v>93</v>
      </c>
      <c r="L819" s="172" t="s">
        <v>94</v>
      </c>
      <c r="M819" s="179">
        <v>0.48</v>
      </c>
      <c r="N819" s="177"/>
      <c r="O819" s="177"/>
      <c r="P819" s="180">
        <v>-1353.6</v>
      </c>
    </row>
    <row r="820" spans="1:16" ht="19.5" hidden="1" customHeight="1">
      <c r="A820" s="172" t="s">
        <v>4183</v>
      </c>
      <c r="B820" s="176">
        <v>46131</v>
      </c>
      <c r="C820" s="172" t="s">
        <v>2694</v>
      </c>
      <c r="D820" s="172" t="s">
        <v>95</v>
      </c>
      <c r="E820" s="172" t="s">
        <v>39</v>
      </c>
      <c r="F820" s="172" t="s">
        <v>117</v>
      </c>
      <c r="G820" s="172" t="s">
        <v>84</v>
      </c>
      <c r="H820" s="177">
        <v>1</v>
      </c>
      <c r="I820" s="178">
        <v>2820</v>
      </c>
      <c r="J820" s="176">
        <v>46128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-6.13</v>
      </c>
    </row>
    <row r="821" spans="1:16" ht="19.5" hidden="1" customHeight="1">
      <c r="A821" s="172" t="s">
        <v>4184</v>
      </c>
      <c r="B821" s="176">
        <v>46131</v>
      </c>
      <c r="C821" s="172" t="s">
        <v>2694</v>
      </c>
      <c r="D821" s="172" t="s">
        <v>95</v>
      </c>
      <c r="E821" s="172" t="s">
        <v>38</v>
      </c>
      <c r="F821" s="172" t="s">
        <v>87</v>
      </c>
      <c r="G821" s="172" t="s">
        <v>84</v>
      </c>
      <c r="H821" s="177">
        <v>1</v>
      </c>
      <c r="I821" s="178">
        <v>0</v>
      </c>
      <c r="J821" s="176">
        <v>46127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-6.05</v>
      </c>
    </row>
    <row r="822" spans="1:16" ht="19.5" hidden="1" customHeight="1">
      <c r="A822" s="172" t="s">
        <v>4184</v>
      </c>
      <c r="B822" s="176">
        <v>46131</v>
      </c>
      <c r="C822" s="172" t="s">
        <v>2694</v>
      </c>
      <c r="D822" s="172" t="s">
        <v>98</v>
      </c>
      <c r="E822" s="172" t="s">
        <v>38</v>
      </c>
      <c r="F822" s="172" t="s">
        <v>87</v>
      </c>
      <c r="G822" s="172" t="s">
        <v>84</v>
      </c>
      <c r="H822" s="177">
        <v>1</v>
      </c>
      <c r="I822" s="178">
        <v>0</v>
      </c>
      <c r="J822" s="176">
        <v>46127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-15</v>
      </c>
    </row>
    <row r="823" spans="1:16" ht="19.5" hidden="1" customHeight="1">
      <c r="A823" s="172" t="s">
        <v>4184</v>
      </c>
      <c r="B823" s="176">
        <v>46131</v>
      </c>
      <c r="C823" s="172" t="s">
        <v>92</v>
      </c>
      <c r="D823" s="172" t="s">
        <v>24</v>
      </c>
      <c r="E823" s="172" t="s">
        <v>38</v>
      </c>
      <c r="F823" s="172" t="s">
        <v>87</v>
      </c>
      <c r="G823" s="172" t="s">
        <v>84</v>
      </c>
      <c r="H823" s="177">
        <v>1</v>
      </c>
      <c r="I823" s="178">
        <v>0</v>
      </c>
      <c r="J823" s="176">
        <v>46127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-77</v>
      </c>
    </row>
    <row r="824" spans="1:16" ht="19.5" hidden="1" customHeight="1">
      <c r="A824" s="172" t="s">
        <v>4184</v>
      </c>
      <c r="B824" s="176">
        <v>46131</v>
      </c>
      <c r="C824" s="172" t="s">
        <v>92</v>
      </c>
      <c r="D824" s="172" t="s">
        <v>97</v>
      </c>
      <c r="E824" s="172" t="s">
        <v>38</v>
      </c>
      <c r="F824" s="172" t="s">
        <v>87</v>
      </c>
      <c r="G824" s="172" t="s">
        <v>84</v>
      </c>
      <c r="H824" s="177">
        <v>1</v>
      </c>
      <c r="I824" s="178">
        <v>0</v>
      </c>
      <c r="J824" s="176">
        <v>46127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-77</v>
      </c>
    </row>
    <row r="825" spans="1:16" ht="19.5" hidden="1" customHeight="1">
      <c r="A825" s="172" t="s">
        <v>4183</v>
      </c>
      <c r="B825" s="176">
        <v>46131</v>
      </c>
      <c r="C825" s="172" t="s">
        <v>2694</v>
      </c>
      <c r="D825" s="172" t="s">
        <v>82</v>
      </c>
      <c r="E825" s="172" t="s">
        <v>39</v>
      </c>
      <c r="F825" s="172" t="s">
        <v>117</v>
      </c>
      <c r="G825" s="172" t="s">
        <v>84</v>
      </c>
      <c r="H825" s="177">
        <v>1</v>
      </c>
      <c r="I825" s="178">
        <v>0</v>
      </c>
      <c r="J825" s="176">
        <v>46128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-20.47</v>
      </c>
    </row>
    <row r="826" spans="1:16" ht="19.5" hidden="1" customHeight="1">
      <c r="A826" s="172" t="s">
        <v>4185</v>
      </c>
      <c r="B826" s="176">
        <v>46131</v>
      </c>
      <c r="C826" s="172" t="s">
        <v>2694</v>
      </c>
      <c r="D826" s="172" t="s">
        <v>95</v>
      </c>
      <c r="E826" s="172" t="s">
        <v>40</v>
      </c>
      <c r="F826" s="172" t="s">
        <v>197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-7.89</v>
      </c>
    </row>
    <row r="827" spans="1:16" ht="19.5" hidden="1" customHeight="1">
      <c r="A827" s="172" t="s">
        <v>4185</v>
      </c>
      <c r="B827" s="176">
        <v>46131</v>
      </c>
      <c r="C827" s="172" t="s">
        <v>2694</v>
      </c>
      <c r="D827" s="172" t="s">
        <v>98</v>
      </c>
      <c r="E827" s="172" t="s">
        <v>40</v>
      </c>
      <c r="F827" s="172" t="s">
        <v>197</v>
      </c>
      <c r="G827" s="172" t="s">
        <v>84</v>
      </c>
      <c r="H827" s="177">
        <v>1</v>
      </c>
      <c r="I827" s="178">
        <v>0</v>
      </c>
      <c r="J827" s="176">
        <v>46123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-15</v>
      </c>
    </row>
    <row r="828" spans="1:16" ht="19.5" hidden="1" customHeight="1">
      <c r="A828" s="172" t="s">
        <v>4185</v>
      </c>
      <c r="B828" s="176">
        <v>46131</v>
      </c>
      <c r="C828" s="172" t="s">
        <v>92</v>
      </c>
      <c r="D828" s="172" t="s">
        <v>24</v>
      </c>
      <c r="E828" s="172" t="s">
        <v>40</v>
      </c>
      <c r="F828" s="172" t="s">
        <v>197</v>
      </c>
      <c r="G828" s="172" t="s">
        <v>84</v>
      </c>
      <c r="H828" s="177">
        <v>1</v>
      </c>
      <c r="I828" s="178">
        <v>0</v>
      </c>
      <c r="J828" s="176">
        <v>46123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-78</v>
      </c>
    </row>
    <row r="829" spans="1:16" ht="19.5" hidden="1" customHeight="1">
      <c r="A829" s="172" t="s">
        <v>4185</v>
      </c>
      <c r="B829" s="176">
        <v>46131</v>
      </c>
      <c r="C829" s="172" t="s">
        <v>92</v>
      </c>
      <c r="D829" s="172" t="s">
        <v>97</v>
      </c>
      <c r="E829" s="172" t="s">
        <v>40</v>
      </c>
      <c r="F829" s="172" t="s">
        <v>197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-74</v>
      </c>
    </row>
    <row r="830" spans="1:16" ht="19.5" hidden="1" customHeight="1">
      <c r="A830" s="172" t="s">
        <v>4186</v>
      </c>
      <c r="B830" s="176">
        <v>46131</v>
      </c>
      <c r="C830" s="172" t="s">
        <v>92</v>
      </c>
      <c r="D830" s="172" t="s">
        <v>24</v>
      </c>
      <c r="E830" s="172" t="s">
        <v>57</v>
      </c>
      <c r="F830" s="172" t="s">
        <v>1263</v>
      </c>
      <c r="G830" s="172" t="s">
        <v>84</v>
      </c>
      <c r="H830" s="177">
        <v>1</v>
      </c>
      <c r="I830" s="178">
        <v>0</v>
      </c>
      <c r="J830" s="176">
        <v>46114</v>
      </c>
      <c r="K830" s="172" t="s">
        <v>93</v>
      </c>
      <c r="L830" s="172" t="s">
        <v>94</v>
      </c>
      <c r="M830" s="179">
        <v>0</v>
      </c>
      <c r="N830" s="177"/>
      <c r="O830" s="177">
        <v>32</v>
      </c>
      <c r="P830" s="180">
        <v>-56.94</v>
      </c>
    </row>
    <row r="831" spans="1:16" ht="19.5" hidden="1" customHeight="1">
      <c r="A831" s="172" t="s">
        <v>4186</v>
      </c>
      <c r="B831" s="176">
        <v>46131</v>
      </c>
      <c r="C831" s="172" t="s">
        <v>2694</v>
      </c>
      <c r="D831" s="172" t="s">
        <v>95</v>
      </c>
      <c r="E831" s="172" t="s">
        <v>57</v>
      </c>
      <c r="F831" s="172" t="s">
        <v>1263</v>
      </c>
      <c r="G831" s="172" t="s">
        <v>84</v>
      </c>
      <c r="H831" s="177">
        <v>1</v>
      </c>
      <c r="I831" s="178">
        <v>0</v>
      </c>
      <c r="J831" s="176">
        <v>46114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-5.54</v>
      </c>
    </row>
    <row r="832" spans="1:16" ht="19.5" hidden="1" customHeight="1">
      <c r="A832" s="172" t="s">
        <v>4187</v>
      </c>
      <c r="B832" s="176">
        <v>46131</v>
      </c>
      <c r="C832" s="172" t="s">
        <v>92</v>
      </c>
      <c r="D832" s="172" t="s">
        <v>24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2820</v>
      </c>
      <c r="J832" s="176">
        <v>46130</v>
      </c>
      <c r="K832" s="172" t="s">
        <v>93</v>
      </c>
      <c r="L832" s="172" t="s">
        <v>94</v>
      </c>
      <c r="M832" s="179">
        <v>0.48</v>
      </c>
      <c r="N832" s="177"/>
      <c r="O832" s="177"/>
      <c r="P832" s="180">
        <v>-77</v>
      </c>
    </row>
    <row r="833" spans="1:16" ht="19.5" hidden="1" customHeight="1">
      <c r="A833" s="172" t="s">
        <v>4187</v>
      </c>
      <c r="B833" s="176">
        <v>46131</v>
      </c>
      <c r="C833" s="172" t="s">
        <v>100</v>
      </c>
      <c r="D833" s="172" t="s">
        <v>101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2820</v>
      </c>
      <c r="J833" s="176">
        <v>46130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1139.03</v>
      </c>
    </row>
    <row r="834" spans="1:16" ht="19.5" hidden="1" customHeight="1">
      <c r="A834" s="172" t="s">
        <v>4187</v>
      </c>
      <c r="B834" s="176">
        <v>46131</v>
      </c>
      <c r="C834" s="172" t="s">
        <v>100</v>
      </c>
      <c r="D834" s="172" t="s">
        <v>102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2820</v>
      </c>
      <c r="J834" s="176">
        <v>46130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11.39</v>
      </c>
    </row>
    <row r="835" spans="1:16" ht="19.5" hidden="1" customHeight="1">
      <c r="A835" s="172" t="s">
        <v>4187</v>
      </c>
      <c r="B835" s="176">
        <v>46131</v>
      </c>
      <c r="C835" s="172" t="s">
        <v>100</v>
      </c>
      <c r="D835" s="172" t="s">
        <v>103</v>
      </c>
      <c r="E835" s="172" t="s">
        <v>42</v>
      </c>
      <c r="F835" s="172" t="s">
        <v>89</v>
      </c>
      <c r="G835" s="172" t="s">
        <v>84</v>
      </c>
      <c r="H835" s="177">
        <v>1</v>
      </c>
      <c r="I835" s="178">
        <v>2820</v>
      </c>
      <c r="J835" s="176">
        <v>46130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1669.58</v>
      </c>
    </row>
    <row r="836" spans="1:16" ht="19.5" hidden="1" customHeight="1">
      <c r="A836" s="172" t="s">
        <v>4187</v>
      </c>
      <c r="B836" s="176">
        <v>46131</v>
      </c>
      <c r="C836" s="172" t="s">
        <v>104</v>
      </c>
      <c r="D836" s="172" t="s">
        <v>105</v>
      </c>
      <c r="E836" s="172" t="s">
        <v>42</v>
      </c>
      <c r="F836" s="172" t="s">
        <v>89</v>
      </c>
      <c r="G836" s="172" t="s">
        <v>84</v>
      </c>
      <c r="H836" s="177">
        <v>1</v>
      </c>
      <c r="I836" s="178">
        <v>2820</v>
      </c>
      <c r="J836" s="176">
        <v>46130</v>
      </c>
      <c r="K836" s="172" t="s">
        <v>93</v>
      </c>
      <c r="L836" s="172" t="s">
        <v>94</v>
      </c>
      <c r="M836" s="179">
        <v>0.48</v>
      </c>
      <c r="N836" s="177"/>
      <c r="O836" s="177"/>
      <c r="P836" s="180">
        <v>-1353.6</v>
      </c>
    </row>
    <row r="837" spans="1:16" ht="19.5" hidden="1" customHeight="1">
      <c r="A837" s="172" t="s">
        <v>4187</v>
      </c>
      <c r="B837" s="176">
        <v>46131</v>
      </c>
      <c r="C837" s="172" t="s">
        <v>2694</v>
      </c>
      <c r="D837" s="172" t="s">
        <v>95</v>
      </c>
      <c r="E837" s="172" t="s">
        <v>42</v>
      </c>
      <c r="F837" s="172" t="s">
        <v>89</v>
      </c>
      <c r="G837" s="172" t="s">
        <v>84</v>
      </c>
      <c r="H837" s="177">
        <v>1</v>
      </c>
      <c r="I837" s="178">
        <v>2820</v>
      </c>
      <c r="J837" s="176">
        <v>46130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-5.78</v>
      </c>
    </row>
    <row r="838" spans="1:16" ht="19.5" hidden="1" customHeight="1">
      <c r="A838" s="172" t="s">
        <v>4186</v>
      </c>
      <c r="B838" s="176">
        <v>46131</v>
      </c>
      <c r="C838" s="172" t="s">
        <v>92</v>
      </c>
      <c r="D838" s="172" t="s">
        <v>96</v>
      </c>
      <c r="E838" s="172" t="s">
        <v>57</v>
      </c>
      <c r="F838" s="172" t="s">
        <v>1263</v>
      </c>
      <c r="G838" s="172" t="s">
        <v>84</v>
      </c>
      <c r="H838" s="177">
        <v>1</v>
      </c>
      <c r="I838" s="178">
        <v>0</v>
      </c>
      <c r="J838" s="176">
        <v>46114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0</v>
      </c>
    </row>
    <row r="839" spans="1:16" ht="19.5" hidden="1" customHeight="1">
      <c r="A839" s="172" t="s">
        <v>4186</v>
      </c>
      <c r="B839" s="176">
        <v>46131</v>
      </c>
      <c r="C839" s="172" t="s">
        <v>92</v>
      </c>
      <c r="D839" s="172" t="s">
        <v>97</v>
      </c>
      <c r="E839" s="172" t="s">
        <v>57</v>
      </c>
      <c r="F839" s="172" t="s">
        <v>1263</v>
      </c>
      <c r="G839" s="172" t="s">
        <v>84</v>
      </c>
      <c r="H839" s="177">
        <v>1</v>
      </c>
      <c r="I839" s="178">
        <v>0</v>
      </c>
      <c r="J839" s="176">
        <v>46114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-56.94</v>
      </c>
    </row>
    <row r="840" spans="1:16" ht="19.5" hidden="1" customHeight="1">
      <c r="A840" s="172" t="s">
        <v>4187</v>
      </c>
      <c r="B840" s="176">
        <v>46131</v>
      </c>
      <c r="C840" s="172" t="s">
        <v>2694</v>
      </c>
      <c r="D840" s="172" t="s">
        <v>82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0</v>
      </c>
      <c r="J840" s="176">
        <v>46130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-21.64</v>
      </c>
    </row>
    <row r="841" spans="1:16" ht="19.5" hidden="1" customHeight="1">
      <c r="A841" s="172" t="s">
        <v>4188</v>
      </c>
      <c r="B841" s="176">
        <v>46131</v>
      </c>
      <c r="C841" s="172" t="s">
        <v>2694</v>
      </c>
      <c r="D841" s="172" t="s">
        <v>95</v>
      </c>
      <c r="E841" s="172" t="s">
        <v>57</v>
      </c>
      <c r="F841" s="172" t="s">
        <v>1263</v>
      </c>
      <c r="G841" s="172" t="s">
        <v>84</v>
      </c>
      <c r="H841" s="177">
        <v>1</v>
      </c>
      <c r="I841" s="178">
        <v>0</v>
      </c>
      <c r="J841" s="176">
        <v>46129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-7.84</v>
      </c>
    </row>
    <row r="842" spans="1:16" ht="19.5" hidden="1" customHeight="1">
      <c r="A842" s="172" t="s">
        <v>4188</v>
      </c>
      <c r="B842" s="176">
        <v>46131</v>
      </c>
      <c r="C842" s="172" t="s">
        <v>2694</v>
      </c>
      <c r="D842" s="172" t="s">
        <v>98</v>
      </c>
      <c r="E842" s="172" t="s">
        <v>57</v>
      </c>
      <c r="F842" s="172" t="s">
        <v>1263</v>
      </c>
      <c r="G842" s="172" t="s">
        <v>84</v>
      </c>
      <c r="H842" s="177">
        <v>1</v>
      </c>
      <c r="I842" s="178">
        <v>0</v>
      </c>
      <c r="J842" s="176">
        <v>46129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-15</v>
      </c>
    </row>
    <row r="843" spans="1:16" ht="19.5" hidden="1" customHeight="1">
      <c r="A843" s="172" t="s">
        <v>4188</v>
      </c>
      <c r="B843" s="176">
        <v>46131</v>
      </c>
      <c r="C843" s="172" t="s">
        <v>92</v>
      </c>
      <c r="D843" s="172" t="s">
        <v>24</v>
      </c>
      <c r="E843" s="172" t="s">
        <v>57</v>
      </c>
      <c r="F843" s="172" t="s">
        <v>1263</v>
      </c>
      <c r="G843" s="172" t="s">
        <v>84</v>
      </c>
      <c r="H843" s="177">
        <v>1</v>
      </c>
      <c r="I843" s="178">
        <v>0</v>
      </c>
      <c r="J843" s="176">
        <v>46129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-80</v>
      </c>
    </row>
    <row r="844" spans="1:16" ht="19.5" hidden="1" customHeight="1">
      <c r="A844" s="172" t="s">
        <v>4188</v>
      </c>
      <c r="B844" s="176">
        <v>46131</v>
      </c>
      <c r="C844" s="172" t="s">
        <v>92</v>
      </c>
      <c r="D844" s="172" t="s">
        <v>97</v>
      </c>
      <c r="E844" s="172" t="s">
        <v>57</v>
      </c>
      <c r="F844" s="172" t="s">
        <v>1263</v>
      </c>
      <c r="G844" s="172" t="s">
        <v>84</v>
      </c>
      <c r="H844" s="177">
        <v>1</v>
      </c>
      <c r="I844" s="178">
        <v>0</v>
      </c>
      <c r="J844" s="176">
        <v>46129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-80</v>
      </c>
    </row>
    <row r="845" spans="1:16" ht="19.5" hidden="1" customHeight="1">
      <c r="A845" s="172" t="s">
        <v>4189</v>
      </c>
      <c r="B845" s="176">
        <v>46131</v>
      </c>
      <c r="C845" s="172" t="s">
        <v>92</v>
      </c>
      <c r="D845" s="172" t="s">
        <v>24</v>
      </c>
      <c r="E845" s="172" t="s">
        <v>58</v>
      </c>
      <c r="F845" s="172" t="s">
        <v>1300</v>
      </c>
      <c r="G845" s="172" t="s">
        <v>84</v>
      </c>
      <c r="H845" s="177">
        <v>1</v>
      </c>
      <c r="I845" s="178">
        <v>2820</v>
      </c>
      <c r="J845" s="176">
        <v>46130</v>
      </c>
      <c r="K845" s="172" t="s">
        <v>93</v>
      </c>
      <c r="L845" s="172" t="s">
        <v>94</v>
      </c>
      <c r="M845" s="179">
        <v>0.48</v>
      </c>
      <c r="N845" s="177"/>
      <c r="O845" s="177"/>
      <c r="P845" s="180">
        <v>-71</v>
      </c>
    </row>
    <row r="846" spans="1:16" ht="19.5" hidden="1" customHeight="1">
      <c r="A846" s="172" t="s">
        <v>4189</v>
      </c>
      <c r="B846" s="176">
        <v>46131</v>
      </c>
      <c r="C846" s="172" t="s">
        <v>100</v>
      </c>
      <c r="D846" s="172" t="s">
        <v>101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2820</v>
      </c>
      <c r="J846" s="176">
        <v>46130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1147.74</v>
      </c>
    </row>
    <row r="847" spans="1:16" ht="19.5" hidden="1" customHeight="1">
      <c r="A847" s="172" t="s">
        <v>4189</v>
      </c>
      <c r="B847" s="176">
        <v>46131</v>
      </c>
      <c r="C847" s="172" t="s">
        <v>100</v>
      </c>
      <c r="D847" s="172" t="s">
        <v>102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2820</v>
      </c>
      <c r="J847" s="176">
        <v>46130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11.48</v>
      </c>
    </row>
    <row r="848" spans="1:16" ht="19.5" hidden="1" customHeight="1">
      <c r="A848" s="172" t="s">
        <v>4189</v>
      </c>
      <c r="B848" s="176">
        <v>46131</v>
      </c>
      <c r="C848" s="172" t="s">
        <v>100</v>
      </c>
      <c r="D848" s="172" t="s">
        <v>103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2820</v>
      </c>
      <c r="J848" s="176">
        <v>46130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1660.78</v>
      </c>
    </row>
    <row r="849" spans="1:16" ht="19.5" hidden="1" customHeight="1">
      <c r="A849" s="172" t="s">
        <v>4189</v>
      </c>
      <c r="B849" s="176">
        <v>46131</v>
      </c>
      <c r="C849" s="172" t="s">
        <v>104</v>
      </c>
      <c r="D849" s="172" t="s">
        <v>105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2820</v>
      </c>
      <c r="J849" s="176">
        <v>46130</v>
      </c>
      <c r="K849" s="172" t="s">
        <v>93</v>
      </c>
      <c r="L849" s="172" t="s">
        <v>94</v>
      </c>
      <c r="M849" s="179">
        <v>0.48</v>
      </c>
      <c r="N849" s="177"/>
      <c r="O849" s="177"/>
      <c r="P849" s="180">
        <v>-1353.6</v>
      </c>
    </row>
    <row r="850" spans="1:16" ht="19.5" hidden="1" customHeight="1">
      <c r="A850" s="172" t="s">
        <v>4189</v>
      </c>
      <c r="B850" s="176">
        <v>46131</v>
      </c>
      <c r="C850" s="172" t="s">
        <v>2694</v>
      </c>
      <c r="D850" s="172" t="s">
        <v>95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2820</v>
      </c>
      <c r="J850" s="176">
        <v>46130</v>
      </c>
      <c r="K850" s="172" t="s">
        <v>93</v>
      </c>
      <c r="L850" s="172" t="s">
        <v>94</v>
      </c>
      <c r="M850" s="179">
        <v>0.48</v>
      </c>
      <c r="N850" s="177"/>
      <c r="O850" s="177"/>
      <c r="P850" s="180">
        <v>-5.93</v>
      </c>
    </row>
    <row r="851" spans="1:16" ht="19.5" hidden="1" customHeight="1">
      <c r="A851" s="172" t="s">
        <v>4190</v>
      </c>
      <c r="B851" s="176">
        <v>46131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2820</v>
      </c>
      <c r="J851" s="176">
        <v>46130</v>
      </c>
      <c r="K851" s="172" t="s">
        <v>93</v>
      </c>
      <c r="L851" s="172" t="s">
        <v>94</v>
      </c>
      <c r="M851" s="179">
        <v>0.48</v>
      </c>
      <c r="N851" s="177"/>
      <c r="O851" s="177"/>
      <c r="P851" s="180">
        <v>-77</v>
      </c>
    </row>
    <row r="852" spans="1:16" ht="19.5" hidden="1" customHeight="1">
      <c r="A852" s="172" t="s">
        <v>4190</v>
      </c>
      <c r="B852" s="176">
        <v>46131</v>
      </c>
      <c r="C852" s="172" t="s">
        <v>100</v>
      </c>
      <c r="D852" s="172" t="s">
        <v>101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2820</v>
      </c>
      <c r="J852" s="176">
        <v>46130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1143.1300000000001</v>
      </c>
    </row>
    <row r="853" spans="1:16" ht="19.5" hidden="1" customHeight="1">
      <c r="A853" s="172" t="s">
        <v>4190</v>
      </c>
      <c r="B853" s="176">
        <v>46131</v>
      </c>
      <c r="C853" s="172" t="s">
        <v>100</v>
      </c>
      <c r="D853" s="172" t="s">
        <v>102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2820</v>
      </c>
      <c r="J853" s="176">
        <v>46130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11.43</v>
      </c>
    </row>
    <row r="854" spans="1:16" ht="19.5" hidden="1" customHeight="1">
      <c r="A854" s="172" t="s">
        <v>4190</v>
      </c>
      <c r="B854" s="176">
        <v>46131</v>
      </c>
      <c r="C854" s="172" t="s">
        <v>100</v>
      </c>
      <c r="D854" s="172" t="s">
        <v>103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2820</v>
      </c>
      <c r="J854" s="176">
        <v>46130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1665.44</v>
      </c>
    </row>
    <row r="855" spans="1:16" ht="19.5" hidden="1" customHeight="1">
      <c r="A855" s="172" t="s">
        <v>4190</v>
      </c>
      <c r="B855" s="176">
        <v>46131</v>
      </c>
      <c r="C855" s="172" t="s">
        <v>104</v>
      </c>
      <c r="D855" s="172" t="s">
        <v>105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2820</v>
      </c>
      <c r="J855" s="176">
        <v>46130</v>
      </c>
      <c r="K855" s="172" t="s">
        <v>93</v>
      </c>
      <c r="L855" s="172" t="s">
        <v>94</v>
      </c>
      <c r="M855" s="179">
        <v>0.48</v>
      </c>
      <c r="N855" s="177"/>
      <c r="O855" s="177"/>
      <c r="P855" s="180">
        <v>-1353.6</v>
      </c>
    </row>
    <row r="856" spans="1:16" ht="19.5" hidden="1" customHeight="1">
      <c r="A856" s="172" t="s">
        <v>4190</v>
      </c>
      <c r="B856" s="176">
        <v>46131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2820</v>
      </c>
      <c r="J856" s="176">
        <v>46130</v>
      </c>
      <c r="K856" s="172" t="s">
        <v>93</v>
      </c>
      <c r="L856" s="172" t="s">
        <v>94</v>
      </c>
      <c r="M856" s="179">
        <v>0.48</v>
      </c>
      <c r="N856" s="177"/>
      <c r="O856" s="177"/>
      <c r="P856" s="180">
        <v>-5.95</v>
      </c>
    </row>
    <row r="857" spans="1:16" ht="19.5" hidden="1" customHeight="1">
      <c r="A857" s="172" t="s">
        <v>4190</v>
      </c>
      <c r="B857" s="176">
        <v>46131</v>
      </c>
      <c r="C857" s="172" t="s">
        <v>2694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46130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-21.72</v>
      </c>
    </row>
    <row r="858" spans="1:16" ht="19.5" hidden="1" customHeight="1">
      <c r="A858" s="172" t="s">
        <v>4191</v>
      </c>
      <c r="B858" s="176">
        <v>46131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46127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-81</v>
      </c>
    </row>
    <row r="859" spans="1:16" ht="19.5" hidden="1" customHeight="1">
      <c r="A859" s="172" t="s">
        <v>4191</v>
      </c>
      <c r="B859" s="176">
        <v>46131</v>
      </c>
      <c r="C859" s="172" t="s">
        <v>92</v>
      </c>
      <c r="D859" s="172" t="s">
        <v>97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46127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-81</v>
      </c>
    </row>
    <row r="860" spans="1:16" ht="19.5" hidden="1" customHeight="1">
      <c r="A860" s="172" t="s">
        <v>4191</v>
      </c>
      <c r="B860" s="176">
        <v>46131</v>
      </c>
      <c r="C860" s="172" t="s">
        <v>2694</v>
      </c>
      <c r="D860" s="172" t="s">
        <v>95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46127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-5.42</v>
      </c>
    </row>
    <row r="861" spans="1:16" ht="19.5" hidden="1" customHeight="1">
      <c r="A861" s="172" t="s">
        <v>4191</v>
      </c>
      <c r="B861" s="176">
        <v>46131</v>
      </c>
      <c r="C861" s="172" t="s">
        <v>2694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46127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3720</v>
      </c>
      <c r="B862" s="176">
        <v>46131</v>
      </c>
      <c r="C862" s="172" t="s">
        <v>109</v>
      </c>
      <c r="D862" s="172" t="s">
        <v>139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46131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-282.64</v>
      </c>
    </row>
    <row r="863" spans="1:16" ht="19.5" customHeight="1">
      <c r="A863" s="172" t="s">
        <v>3433</v>
      </c>
      <c r="B863" s="176">
        <v>46131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46131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-509.41</v>
      </c>
    </row>
    <row r="864" spans="1:16" ht="19.5" customHeight="1">
      <c r="A864" s="172" t="s">
        <v>3432</v>
      </c>
      <c r="B864" s="176">
        <v>46131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46131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-439.68</v>
      </c>
    </row>
    <row r="865" spans="1:16" ht="19.5" customHeight="1">
      <c r="A865" s="172" t="s">
        <v>3406</v>
      </c>
      <c r="B865" s="176">
        <v>46131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46131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-281.55</v>
      </c>
    </row>
    <row r="866" spans="1:16" ht="19.5" customHeight="1">
      <c r="A866" s="172" t="s">
        <v>3408</v>
      </c>
      <c r="B866" s="176">
        <v>46131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-418.51</v>
      </c>
    </row>
    <row r="867" spans="1:16" ht="19.5" customHeight="1">
      <c r="A867" s="172" t="s">
        <v>3434</v>
      </c>
      <c r="B867" s="176">
        <v>46131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46131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-290.69</v>
      </c>
    </row>
    <row r="868" spans="1:16" ht="19.5" customHeight="1">
      <c r="A868" s="172" t="s">
        <v>3251</v>
      </c>
      <c r="B868" s="176">
        <v>46131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46131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-425.75</v>
      </c>
    </row>
    <row r="869" spans="1:16" ht="19.5" customHeight="1">
      <c r="A869" s="172" t="s">
        <v>3246</v>
      </c>
      <c r="B869" s="176">
        <v>46131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46131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-438.16</v>
      </c>
    </row>
    <row r="870" spans="1:16" ht="19.5" customHeight="1">
      <c r="A870" s="172" t="s">
        <v>3013</v>
      </c>
      <c r="B870" s="176">
        <v>46131</v>
      </c>
      <c r="C870" s="172" t="s">
        <v>109</v>
      </c>
      <c r="D870" s="172" t="s">
        <v>143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46131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-423</v>
      </c>
    </row>
  </sheetData>
  <autoFilter ref="A1:P870" xr:uid="{18A485D2-3432-4007-AFA7-473B53BF31AF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6F6-0A7D-4A58-B670-DFC5BF6D4E95}">
  <sheetPr filterMode="1"/>
  <dimension ref="A1:P998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3695</v>
      </c>
      <c r="B2" s="176">
        <v>46118</v>
      </c>
      <c r="C2" s="172" t="s">
        <v>92</v>
      </c>
      <c r="D2" s="172" t="s">
        <v>24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46111</v>
      </c>
      <c r="K2" s="172" t="s">
        <v>93</v>
      </c>
      <c r="L2" s="172" t="s">
        <v>94</v>
      </c>
      <c r="M2" s="179">
        <v>0</v>
      </c>
      <c r="N2" s="177"/>
      <c r="O2" s="177">
        <v>33</v>
      </c>
      <c r="P2" s="180">
        <v>-46.77</v>
      </c>
    </row>
    <row r="3" spans="1:16" ht="19.5" hidden="1" customHeight="1">
      <c r="A3" s="172" t="s">
        <v>3695</v>
      </c>
      <c r="B3" s="176">
        <v>46118</v>
      </c>
      <c r="C3" s="172" t="s">
        <v>2694</v>
      </c>
      <c r="D3" s="172" t="s">
        <v>95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46111</v>
      </c>
      <c r="K3" s="172" t="s">
        <v>93</v>
      </c>
      <c r="L3" s="172" t="s">
        <v>94</v>
      </c>
      <c r="M3" s="179">
        <v>0</v>
      </c>
      <c r="N3" s="177"/>
      <c r="O3" s="177"/>
      <c r="P3" s="180">
        <v>-5.24</v>
      </c>
    </row>
    <row r="4" spans="1:16" ht="19.5" hidden="1" customHeight="1">
      <c r="A4" s="172" t="s">
        <v>3695</v>
      </c>
      <c r="B4" s="176">
        <v>46118</v>
      </c>
      <c r="C4" s="172" t="s">
        <v>92</v>
      </c>
      <c r="D4" s="172" t="s">
        <v>96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46111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3695</v>
      </c>
      <c r="B5" s="176">
        <v>46118</v>
      </c>
      <c r="C5" s="172" t="s">
        <v>92</v>
      </c>
      <c r="D5" s="172" t="s">
        <v>97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46111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3695</v>
      </c>
      <c r="B6" s="176">
        <v>46118</v>
      </c>
      <c r="C6" s="172" t="s">
        <v>2694</v>
      </c>
      <c r="D6" s="172" t="s">
        <v>98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46111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3696</v>
      </c>
      <c r="B7" s="176">
        <v>46118</v>
      </c>
      <c r="C7" s="172" t="s">
        <v>92</v>
      </c>
      <c r="D7" s="172" t="s">
        <v>96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46098</v>
      </c>
      <c r="K7" s="172" t="s">
        <v>93</v>
      </c>
      <c r="L7" s="172" t="s">
        <v>94</v>
      </c>
      <c r="M7" s="179">
        <v>0</v>
      </c>
      <c r="N7" s="177"/>
      <c r="O7" s="177"/>
      <c r="P7" s="180">
        <v>0</v>
      </c>
    </row>
    <row r="8" spans="1:16" ht="19.5" hidden="1" customHeight="1">
      <c r="A8" s="172" t="s">
        <v>3696</v>
      </c>
      <c r="B8" s="176">
        <v>46118</v>
      </c>
      <c r="C8" s="172" t="s">
        <v>92</v>
      </c>
      <c r="D8" s="172" t="s">
        <v>97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46098</v>
      </c>
      <c r="K8" s="172" t="s">
        <v>93</v>
      </c>
      <c r="L8" s="172" t="s">
        <v>94</v>
      </c>
      <c r="M8" s="179">
        <v>0</v>
      </c>
      <c r="N8" s="177"/>
      <c r="O8" s="177"/>
      <c r="P8" s="180">
        <v>-46.77</v>
      </c>
    </row>
    <row r="9" spans="1:16" ht="19.5" hidden="1" customHeight="1">
      <c r="A9" s="172" t="s">
        <v>3696</v>
      </c>
      <c r="B9" s="176">
        <v>46118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46098</v>
      </c>
      <c r="K9" s="172" t="s">
        <v>93</v>
      </c>
      <c r="L9" s="172" t="s">
        <v>94</v>
      </c>
      <c r="M9" s="179">
        <v>0</v>
      </c>
      <c r="N9" s="177"/>
      <c r="O9" s="177">
        <v>36</v>
      </c>
      <c r="P9" s="180">
        <v>-46.77</v>
      </c>
    </row>
    <row r="10" spans="1:16" ht="19.5" hidden="1" customHeight="1">
      <c r="A10" s="172" t="s">
        <v>3696</v>
      </c>
      <c r="B10" s="176">
        <v>46118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-7.25</v>
      </c>
    </row>
    <row r="11" spans="1:16" ht="19.5" hidden="1" customHeight="1">
      <c r="A11" s="172" t="s">
        <v>3697</v>
      </c>
      <c r="B11" s="176">
        <v>46118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46109</v>
      </c>
      <c r="K11" s="172" t="s">
        <v>93</v>
      </c>
      <c r="L11" s="172" t="s">
        <v>94</v>
      </c>
      <c r="M11" s="179">
        <v>0</v>
      </c>
      <c r="N11" s="177"/>
      <c r="O11" s="177">
        <v>34</v>
      </c>
      <c r="P11" s="180">
        <v>-56.94</v>
      </c>
    </row>
    <row r="12" spans="1:16" ht="19.5" hidden="1" customHeight="1">
      <c r="A12" s="172" t="s">
        <v>3697</v>
      </c>
      <c r="B12" s="176">
        <v>46118</v>
      </c>
      <c r="C12" s="172" t="s">
        <v>2694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46109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-6.76</v>
      </c>
    </row>
    <row r="13" spans="1:16" ht="19.5" hidden="1" customHeight="1">
      <c r="A13" s="172" t="s">
        <v>3697</v>
      </c>
      <c r="B13" s="176">
        <v>46118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46109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3697</v>
      </c>
      <c r="B14" s="176">
        <v>46118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46109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3697</v>
      </c>
      <c r="B15" s="176">
        <v>46118</v>
      </c>
      <c r="C15" s="172" t="s">
        <v>2694</v>
      </c>
      <c r="D15" s="172" t="s">
        <v>98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0</v>
      </c>
      <c r="J15" s="176">
        <v>46109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3698</v>
      </c>
      <c r="B16" s="176">
        <v>46118</v>
      </c>
      <c r="C16" s="172" t="s">
        <v>92</v>
      </c>
      <c r="D16" s="172" t="s">
        <v>24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46115</v>
      </c>
      <c r="K16" s="172" t="s">
        <v>93</v>
      </c>
      <c r="L16" s="172" t="s">
        <v>94</v>
      </c>
      <c r="M16" s="179">
        <v>0.43</v>
      </c>
      <c r="N16" s="177"/>
      <c r="O16" s="177">
        <v>34</v>
      </c>
      <c r="P16" s="180">
        <v>-107.08</v>
      </c>
    </row>
    <row r="17" spans="1:16" ht="19.5" hidden="1" customHeight="1">
      <c r="A17" s="172" t="s">
        <v>3698</v>
      </c>
      <c r="B17" s="176">
        <v>46118</v>
      </c>
      <c r="C17" s="172" t="s">
        <v>100</v>
      </c>
      <c r="D17" s="172" t="s">
        <v>101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46115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958.14</v>
      </c>
    </row>
    <row r="18" spans="1:16" ht="19.5" hidden="1" customHeight="1">
      <c r="A18" s="172" t="s">
        <v>3698</v>
      </c>
      <c r="B18" s="176">
        <v>46118</v>
      </c>
      <c r="C18" s="172" t="s">
        <v>100</v>
      </c>
      <c r="D18" s="172" t="s">
        <v>102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46115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9.58</v>
      </c>
    </row>
    <row r="19" spans="1:16" ht="19.5" hidden="1" customHeight="1">
      <c r="A19" s="172" t="s">
        <v>3698</v>
      </c>
      <c r="B19" s="176">
        <v>46118</v>
      </c>
      <c r="C19" s="172" t="s">
        <v>100</v>
      </c>
      <c r="D19" s="172" t="s">
        <v>103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2443</v>
      </c>
      <c r="J19" s="176">
        <v>46115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1475.28</v>
      </c>
    </row>
    <row r="20" spans="1:16" ht="19.5" hidden="1" customHeight="1">
      <c r="A20" s="172" t="s">
        <v>3698</v>
      </c>
      <c r="B20" s="176">
        <v>46118</v>
      </c>
      <c r="C20" s="172" t="s">
        <v>104</v>
      </c>
      <c r="D20" s="172" t="s">
        <v>105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2443</v>
      </c>
      <c r="J20" s="176">
        <v>46115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-1050.49</v>
      </c>
    </row>
    <row r="21" spans="1:16" ht="19.5" hidden="1" customHeight="1">
      <c r="A21" s="172" t="s">
        <v>3698</v>
      </c>
      <c r="B21" s="176">
        <v>46118</v>
      </c>
      <c r="C21" s="172" t="s">
        <v>2694</v>
      </c>
      <c r="D21" s="172" t="s">
        <v>95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2443</v>
      </c>
      <c r="J21" s="176">
        <v>46115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-6.79</v>
      </c>
    </row>
    <row r="22" spans="1:16" ht="19.5" hidden="1" customHeight="1">
      <c r="A22" s="172" t="s">
        <v>3699</v>
      </c>
      <c r="B22" s="176">
        <v>46118</v>
      </c>
      <c r="C22" s="172" t="s">
        <v>1748</v>
      </c>
      <c r="D22" s="172" t="s">
        <v>2749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46109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-5</v>
      </c>
    </row>
    <row r="23" spans="1:16" ht="19.5" hidden="1" customHeight="1">
      <c r="A23" s="172" t="s">
        <v>3699</v>
      </c>
      <c r="B23" s="176">
        <v>46118</v>
      </c>
      <c r="C23" s="172" t="s">
        <v>2694</v>
      </c>
      <c r="D23" s="172" t="s">
        <v>2750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46109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-10</v>
      </c>
    </row>
    <row r="24" spans="1:16" ht="19.5" hidden="1" customHeight="1">
      <c r="A24" s="172" t="s">
        <v>3700</v>
      </c>
      <c r="B24" s="176">
        <v>46118</v>
      </c>
      <c r="C24" s="172" t="s">
        <v>1748</v>
      </c>
      <c r="D24" s="172" t="s">
        <v>2749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46109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3700</v>
      </c>
      <c r="B25" s="176">
        <v>46118</v>
      </c>
      <c r="C25" s="172" t="s">
        <v>2694</v>
      </c>
      <c r="D25" s="172" t="s">
        <v>2750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46109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3698</v>
      </c>
      <c r="B26" s="176">
        <v>46118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46115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-18.2</v>
      </c>
    </row>
    <row r="27" spans="1:16" ht="19.5" hidden="1" customHeight="1">
      <c r="A27" s="172" t="s">
        <v>3701</v>
      </c>
      <c r="B27" s="176">
        <v>46118</v>
      </c>
      <c r="C27" s="172" t="s">
        <v>92</v>
      </c>
      <c r="D27" s="172" t="s">
        <v>24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2750</v>
      </c>
      <c r="J27" s="176">
        <v>46109</v>
      </c>
      <c r="K27" s="172" t="s">
        <v>93</v>
      </c>
      <c r="L27" s="172" t="s">
        <v>94</v>
      </c>
      <c r="M27" s="179">
        <v>0.43</v>
      </c>
      <c r="N27" s="177"/>
      <c r="O27" s="177">
        <v>34</v>
      </c>
      <c r="P27" s="180">
        <v>-98.37</v>
      </c>
    </row>
    <row r="28" spans="1:16" ht="19.5" hidden="1" customHeight="1">
      <c r="A28" s="172" t="s">
        <v>3701</v>
      </c>
      <c r="B28" s="176">
        <v>46118</v>
      </c>
      <c r="C28" s="172" t="s">
        <v>100</v>
      </c>
      <c r="D28" s="172" t="s">
        <v>101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2750</v>
      </c>
      <c r="J28" s="176">
        <v>46109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1160.95</v>
      </c>
    </row>
    <row r="29" spans="1:16" ht="19.5" hidden="1" customHeight="1">
      <c r="A29" s="172" t="s">
        <v>3701</v>
      </c>
      <c r="B29" s="176">
        <v>46118</v>
      </c>
      <c r="C29" s="172" t="s">
        <v>100</v>
      </c>
      <c r="D29" s="172" t="s">
        <v>102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2750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3701</v>
      </c>
      <c r="B30" s="176">
        <v>46118</v>
      </c>
      <c r="C30" s="172" t="s">
        <v>100</v>
      </c>
      <c r="D30" s="172" t="s">
        <v>103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2750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1589.05</v>
      </c>
    </row>
    <row r="31" spans="1:16" ht="19.5" hidden="1" customHeight="1">
      <c r="A31" s="172" t="s">
        <v>3701</v>
      </c>
      <c r="B31" s="176">
        <v>46118</v>
      </c>
      <c r="C31" s="172" t="s">
        <v>104</v>
      </c>
      <c r="D31" s="172" t="s">
        <v>105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2750</v>
      </c>
      <c r="J31" s="176">
        <v>46109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-1182.5</v>
      </c>
    </row>
    <row r="32" spans="1:16" ht="19.5" hidden="1" customHeight="1">
      <c r="A32" s="172" t="s">
        <v>3701</v>
      </c>
      <c r="B32" s="176">
        <v>46118</v>
      </c>
      <c r="C32" s="172" t="s">
        <v>2694</v>
      </c>
      <c r="D32" s="172" t="s">
        <v>95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2750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-9.6999999999999993</v>
      </c>
    </row>
    <row r="33" spans="1:16" ht="19.5" hidden="1" customHeight="1">
      <c r="A33" s="172" t="s">
        <v>3702</v>
      </c>
      <c r="B33" s="176">
        <v>46118</v>
      </c>
      <c r="C33" s="172" t="s">
        <v>2694</v>
      </c>
      <c r="D33" s="172" t="s">
        <v>82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46118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-16.25</v>
      </c>
    </row>
    <row r="34" spans="1:16" ht="19.5" hidden="1" customHeight="1">
      <c r="A34" s="172" t="s">
        <v>3703</v>
      </c>
      <c r="B34" s="176">
        <v>46118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2163</v>
      </c>
      <c r="J34" s="176">
        <v>46107</v>
      </c>
      <c r="K34" s="172" t="s">
        <v>93</v>
      </c>
      <c r="L34" s="172" t="s">
        <v>94</v>
      </c>
      <c r="M34" s="179">
        <v>0.43</v>
      </c>
      <c r="N34" s="177"/>
      <c r="O34" s="177">
        <v>35</v>
      </c>
      <c r="P34" s="180">
        <v>-109.77</v>
      </c>
    </row>
    <row r="35" spans="1:16" ht="19.5" hidden="1" customHeight="1">
      <c r="A35" s="172" t="s">
        <v>3703</v>
      </c>
      <c r="B35" s="176">
        <v>46118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2163</v>
      </c>
      <c r="J35" s="176">
        <v>46107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875.24</v>
      </c>
    </row>
    <row r="36" spans="1:16" ht="19.5" hidden="1" customHeight="1">
      <c r="A36" s="172" t="s">
        <v>3703</v>
      </c>
      <c r="B36" s="176">
        <v>46118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2163</v>
      </c>
      <c r="J36" s="176">
        <v>46107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8.75</v>
      </c>
    </row>
    <row r="37" spans="1:16" ht="19.5" hidden="1" customHeight="1">
      <c r="A37" s="172" t="s">
        <v>3703</v>
      </c>
      <c r="B37" s="176">
        <v>46118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2163</v>
      </c>
      <c r="J37" s="176">
        <v>46107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1279.01</v>
      </c>
    </row>
    <row r="38" spans="1:16" ht="19.5" hidden="1" customHeight="1">
      <c r="A38" s="172" t="s">
        <v>3703</v>
      </c>
      <c r="B38" s="176">
        <v>46118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2163</v>
      </c>
      <c r="J38" s="176">
        <v>46107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-930.09</v>
      </c>
    </row>
    <row r="39" spans="1:16" ht="19.5" hidden="1" customHeight="1">
      <c r="A39" s="172" t="s">
        <v>3703</v>
      </c>
      <c r="B39" s="176">
        <v>46118</v>
      </c>
      <c r="C39" s="172" t="s">
        <v>2694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2163</v>
      </c>
      <c r="J39" s="176">
        <v>46107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-5.59</v>
      </c>
    </row>
    <row r="40" spans="1:16" ht="19.5" hidden="1" customHeight="1">
      <c r="A40" s="172" t="s">
        <v>3704</v>
      </c>
      <c r="B40" s="176">
        <v>46118</v>
      </c>
      <c r="C40" s="172" t="s">
        <v>92</v>
      </c>
      <c r="D40" s="172" t="s">
        <v>24</v>
      </c>
      <c r="E40" s="172" t="s">
        <v>57</v>
      </c>
      <c r="F40" s="172" t="s">
        <v>1263</v>
      </c>
      <c r="G40" s="172" t="s">
        <v>84</v>
      </c>
      <c r="H40" s="177">
        <v>1</v>
      </c>
      <c r="I40" s="178">
        <v>2393</v>
      </c>
      <c r="J40" s="176">
        <v>46117</v>
      </c>
      <c r="K40" s="172" t="s">
        <v>93</v>
      </c>
      <c r="L40" s="172" t="s">
        <v>94</v>
      </c>
      <c r="M40" s="179">
        <v>0.43</v>
      </c>
      <c r="N40" s="177"/>
      <c r="O40" s="177">
        <v>37</v>
      </c>
      <c r="P40" s="180">
        <v>-127.58</v>
      </c>
    </row>
    <row r="41" spans="1:16" ht="19.5" hidden="1" customHeight="1">
      <c r="A41" s="172" t="s">
        <v>3704</v>
      </c>
      <c r="B41" s="176">
        <v>46118</v>
      </c>
      <c r="C41" s="172" t="s">
        <v>100</v>
      </c>
      <c r="D41" s="172" t="s">
        <v>101</v>
      </c>
      <c r="E41" s="172" t="s">
        <v>57</v>
      </c>
      <c r="F41" s="172" t="s">
        <v>1263</v>
      </c>
      <c r="G41" s="172" t="s">
        <v>84</v>
      </c>
      <c r="H41" s="177">
        <v>1</v>
      </c>
      <c r="I41" s="178">
        <v>2393</v>
      </c>
      <c r="J41" s="176">
        <v>46117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963.42</v>
      </c>
    </row>
    <row r="42" spans="1:16" ht="19.5" hidden="1" customHeight="1">
      <c r="A42" s="172" t="s">
        <v>3704</v>
      </c>
      <c r="B42" s="176">
        <v>46118</v>
      </c>
      <c r="C42" s="172" t="s">
        <v>100</v>
      </c>
      <c r="D42" s="172" t="s">
        <v>102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2393</v>
      </c>
      <c r="J42" s="176">
        <v>46117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9.6300000000000008</v>
      </c>
    </row>
    <row r="43" spans="1:16" ht="19.5" hidden="1" customHeight="1">
      <c r="A43" s="172" t="s">
        <v>3704</v>
      </c>
      <c r="B43" s="176">
        <v>46118</v>
      </c>
      <c r="C43" s="172" t="s">
        <v>100</v>
      </c>
      <c r="D43" s="172" t="s">
        <v>103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2393</v>
      </c>
      <c r="J43" s="176">
        <v>46117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1419.95</v>
      </c>
    </row>
    <row r="44" spans="1:16" ht="19.5" hidden="1" customHeight="1">
      <c r="A44" s="172" t="s">
        <v>3704</v>
      </c>
      <c r="B44" s="176">
        <v>46118</v>
      </c>
      <c r="C44" s="172" t="s">
        <v>104</v>
      </c>
      <c r="D44" s="172" t="s">
        <v>105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2393</v>
      </c>
      <c r="J44" s="176">
        <v>46117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-1028.99</v>
      </c>
    </row>
    <row r="45" spans="1:16" ht="19.5" hidden="1" customHeight="1">
      <c r="A45" s="172" t="s">
        <v>3704</v>
      </c>
      <c r="B45" s="176">
        <v>46118</v>
      </c>
      <c r="C45" s="172" t="s">
        <v>2694</v>
      </c>
      <c r="D45" s="172" t="s">
        <v>95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2393</v>
      </c>
      <c r="J45" s="176">
        <v>46117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-6.11</v>
      </c>
    </row>
    <row r="46" spans="1:16" ht="19.5" hidden="1" customHeight="1">
      <c r="A46" s="172" t="s">
        <v>3705</v>
      </c>
      <c r="B46" s="176">
        <v>46118</v>
      </c>
      <c r="C46" s="172" t="s">
        <v>92</v>
      </c>
      <c r="D46" s="172" t="s">
        <v>24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2750</v>
      </c>
      <c r="J46" s="176">
        <v>46117</v>
      </c>
      <c r="K46" s="172" t="s">
        <v>93</v>
      </c>
      <c r="L46" s="172" t="s">
        <v>94</v>
      </c>
      <c r="M46" s="179">
        <v>0.43</v>
      </c>
      <c r="N46" s="177"/>
      <c r="O46" s="177">
        <v>37</v>
      </c>
      <c r="P46" s="180">
        <v>-120.48</v>
      </c>
    </row>
    <row r="47" spans="1:16" ht="19.5" hidden="1" customHeight="1">
      <c r="A47" s="172" t="s">
        <v>3705</v>
      </c>
      <c r="B47" s="176">
        <v>46118</v>
      </c>
      <c r="C47" s="172" t="s">
        <v>100</v>
      </c>
      <c r="D47" s="172" t="s">
        <v>101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2750</v>
      </c>
      <c r="J47" s="176">
        <v>46117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1159.0899999999999</v>
      </c>
    </row>
    <row r="48" spans="1:16" ht="19.5" hidden="1" customHeight="1">
      <c r="A48" s="172" t="s">
        <v>3705</v>
      </c>
      <c r="B48" s="176">
        <v>46118</v>
      </c>
      <c r="C48" s="172" t="s">
        <v>100</v>
      </c>
      <c r="D48" s="172" t="s">
        <v>102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2750</v>
      </c>
      <c r="J48" s="176">
        <v>46117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11.59</v>
      </c>
    </row>
    <row r="49" spans="1:16" ht="19.5" hidden="1" customHeight="1">
      <c r="A49" s="172" t="s">
        <v>3705</v>
      </c>
      <c r="B49" s="176">
        <v>46118</v>
      </c>
      <c r="C49" s="172" t="s">
        <v>100</v>
      </c>
      <c r="D49" s="172" t="s">
        <v>103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2750</v>
      </c>
      <c r="J49" s="176">
        <v>46117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1579.32</v>
      </c>
    </row>
    <row r="50" spans="1:16" ht="19.5" hidden="1" customHeight="1">
      <c r="A50" s="172" t="s">
        <v>3705</v>
      </c>
      <c r="B50" s="176">
        <v>46118</v>
      </c>
      <c r="C50" s="172" t="s">
        <v>104</v>
      </c>
      <c r="D50" s="172" t="s">
        <v>105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2750</v>
      </c>
      <c r="J50" s="176">
        <v>46117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-1182.5</v>
      </c>
    </row>
    <row r="51" spans="1:16" ht="19.5" hidden="1" customHeight="1">
      <c r="A51" s="172" t="s">
        <v>3705</v>
      </c>
      <c r="B51" s="176">
        <v>46118</v>
      </c>
      <c r="C51" s="172" t="s">
        <v>2694</v>
      </c>
      <c r="D51" s="172" t="s">
        <v>95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2750</v>
      </c>
      <c r="J51" s="176">
        <v>46117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-5.97</v>
      </c>
    </row>
    <row r="52" spans="1:16" ht="19.5" hidden="1" customHeight="1">
      <c r="A52" s="172" t="s">
        <v>3706</v>
      </c>
      <c r="B52" s="176">
        <v>46118</v>
      </c>
      <c r="C52" s="172" t="s">
        <v>92</v>
      </c>
      <c r="D52" s="172" t="s">
        <v>24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2443</v>
      </c>
      <c r="J52" s="176">
        <v>46114</v>
      </c>
      <c r="K52" s="172" t="s">
        <v>93</v>
      </c>
      <c r="L52" s="172" t="s">
        <v>94</v>
      </c>
      <c r="M52" s="179">
        <v>0.43</v>
      </c>
      <c r="N52" s="177"/>
      <c r="O52" s="177">
        <v>32</v>
      </c>
      <c r="P52" s="180">
        <v>-85.59</v>
      </c>
    </row>
    <row r="53" spans="1:16" ht="19.5" hidden="1" customHeight="1">
      <c r="A53" s="172" t="s">
        <v>3706</v>
      </c>
      <c r="B53" s="176">
        <v>46118</v>
      </c>
      <c r="C53" s="172" t="s">
        <v>100</v>
      </c>
      <c r="D53" s="172" t="s">
        <v>101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2443</v>
      </c>
      <c r="J53" s="176">
        <v>46114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850.62</v>
      </c>
    </row>
    <row r="54" spans="1:16" ht="19.5" hidden="1" customHeight="1">
      <c r="A54" s="172" t="s">
        <v>3706</v>
      </c>
      <c r="B54" s="176">
        <v>46118</v>
      </c>
      <c r="C54" s="172" t="s">
        <v>100</v>
      </c>
      <c r="D54" s="172" t="s">
        <v>102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2443</v>
      </c>
      <c r="J54" s="176">
        <v>46114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8.51</v>
      </c>
    </row>
    <row r="55" spans="1:16" ht="19.5" hidden="1" customHeight="1">
      <c r="A55" s="172" t="s">
        <v>3706</v>
      </c>
      <c r="B55" s="176">
        <v>46118</v>
      </c>
      <c r="C55" s="172" t="s">
        <v>100</v>
      </c>
      <c r="D55" s="172" t="s">
        <v>103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2443</v>
      </c>
      <c r="J55" s="176">
        <v>46114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1583.87</v>
      </c>
    </row>
    <row r="56" spans="1:16" ht="19.5" hidden="1" customHeight="1">
      <c r="A56" s="172" t="s">
        <v>3706</v>
      </c>
      <c r="B56" s="176">
        <v>46118</v>
      </c>
      <c r="C56" s="172" t="s">
        <v>104</v>
      </c>
      <c r="D56" s="172" t="s">
        <v>105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2443</v>
      </c>
      <c r="J56" s="176">
        <v>46114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-1050.49</v>
      </c>
    </row>
    <row r="57" spans="1:16" ht="19.5" hidden="1" customHeight="1">
      <c r="A57" s="172" t="s">
        <v>3706</v>
      </c>
      <c r="B57" s="176">
        <v>46118</v>
      </c>
      <c r="C57" s="172" t="s">
        <v>2694</v>
      </c>
      <c r="D57" s="172" t="s">
        <v>95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2443</v>
      </c>
      <c r="J57" s="176">
        <v>46114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-7.54</v>
      </c>
    </row>
    <row r="58" spans="1:16" ht="19.5" hidden="1" customHeight="1">
      <c r="A58" s="172" t="s">
        <v>3705</v>
      </c>
      <c r="B58" s="176">
        <v>46118</v>
      </c>
      <c r="C58" s="172" t="s">
        <v>2694</v>
      </c>
      <c r="D58" s="172" t="s">
        <v>82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46117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-22.02</v>
      </c>
    </row>
    <row r="59" spans="1:16" ht="19.5" hidden="1" customHeight="1">
      <c r="A59" s="172" t="s">
        <v>3670</v>
      </c>
      <c r="B59" s="176">
        <v>46118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46117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20.25</v>
      </c>
    </row>
    <row r="60" spans="1:16" ht="19.5" hidden="1" customHeight="1">
      <c r="A60" s="172" t="s">
        <v>3707</v>
      </c>
      <c r="B60" s="176">
        <v>46118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2393</v>
      </c>
      <c r="J60" s="176">
        <v>46117</v>
      </c>
      <c r="K60" s="172" t="s">
        <v>93</v>
      </c>
      <c r="L60" s="172" t="s">
        <v>94</v>
      </c>
      <c r="M60" s="179">
        <v>0.43</v>
      </c>
      <c r="N60" s="177"/>
      <c r="O60" s="177">
        <v>37</v>
      </c>
      <c r="P60" s="180">
        <v>-127.58</v>
      </c>
    </row>
    <row r="61" spans="1:16" ht="19.5" hidden="1" customHeight="1">
      <c r="A61" s="172" t="s">
        <v>3707</v>
      </c>
      <c r="B61" s="176">
        <v>46118</v>
      </c>
      <c r="C61" s="172" t="s">
        <v>100</v>
      </c>
      <c r="D61" s="172" t="s">
        <v>101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2393</v>
      </c>
      <c r="J61" s="176">
        <v>46117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965.71</v>
      </c>
    </row>
    <row r="62" spans="1:16" ht="19.5" hidden="1" customHeight="1">
      <c r="A62" s="172" t="s">
        <v>3707</v>
      </c>
      <c r="B62" s="176">
        <v>46118</v>
      </c>
      <c r="C62" s="172" t="s">
        <v>100</v>
      </c>
      <c r="D62" s="172" t="s">
        <v>102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2393</v>
      </c>
      <c r="J62" s="176">
        <v>46117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9.66</v>
      </c>
    </row>
    <row r="63" spans="1:16" ht="19.5" hidden="1" customHeight="1">
      <c r="A63" s="172" t="s">
        <v>3707</v>
      </c>
      <c r="B63" s="176">
        <v>46118</v>
      </c>
      <c r="C63" s="172" t="s">
        <v>100</v>
      </c>
      <c r="D63" s="172" t="s">
        <v>103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2393</v>
      </c>
      <c r="J63" s="176">
        <v>46117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1417.63</v>
      </c>
    </row>
    <row r="64" spans="1:16" ht="19.5" hidden="1" customHeight="1">
      <c r="A64" s="172" t="s">
        <v>3707</v>
      </c>
      <c r="B64" s="176">
        <v>46118</v>
      </c>
      <c r="C64" s="172" t="s">
        <v>104</v>
      </c>
      <c r="D64" s="172" t="s">
        <v>105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2393</v>
      </c>
      <c r="J64" s="176">
        <v>46117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-1028.99</v>
      </c>
    </row>
    <row r="65" spans="1:16" ht="19.5" hidden="1" customHeight="1">
      <c r="A65" s="172" t="s">
        <v>3707</v>
      </c>
      <c r="B65" s="176">
        <v>46118</v>
      </c>
      <c r="C65" s="172" t="s">
        <v>2694</v>
      </c>
      <c r="D65" s="172" t="s">
        <v>95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2393</v>
      </c>
      <c r="J65" s="176">
        <v>46117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-5.6</v>
      </c>
    </row>
    <row r="66" spans="1:16" ht="19.5" hidden="1" customHeight="1">
      <c r="A66" s="172" t="s">
        <v>3708</v>
      </c>
      <c r="B66" s="176">
        <v>46118</v>
      </c>
      <c r="C66" s="172" t="s">
        <v>92</v>
      </c>
      <c r="D66" s="172" t="s">
        <v>24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2323</v>
      </c>
      <c r="J66" s="176">
        <v>46115</v>
      </c>
      <c r="K66" s="172" t="s">
        <v>93</v>
      </c>
      <c r="L66" s="172" t="s">
        <v>94</v>
      </c>
      <c r="M66" s="179">
        <v>0.43</v>
      </c>
      <c r="N66" s="177"/>
      <c r="O66" s="177">
        <v>34</v>
      </c>
      <c r="P66" s="180">
        <v>-105.4</v>
      </c>
    </row>
    <row r="67" spans="1:16" ht="19.5" hidden="1" customHeight="1">
      <c r="A67" s="172" t="s">
        <v>3708</v>
      </c>
      <c r="B67" s="176">
        <v>46118</v>
      </c>
      <c r="C67" s="172" t="s">
        <v>100</v>
      </c>
      <c r="D67" s="172" t="s">
        <v>101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2323</v>
      </c>
      <c r="J67" s="176">
        <v>46115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906.25</v>
      </c>
    </row>
    <row r="68" spans="1:16" ht="19.5" hidden="1" customHeight="1">
      <c r="A68" s="172" t="s">
        <v>3708</v>
      </c>
      <c r="B68" s="176">
        <v>46118</v>
      </c>
      <c r="C68" s="172" t="s">
        <v>100</v>
      </c>
      <c r="D68" s="172" t="s">
        <v>102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2323</v>
      </c>
      <c r="J68" s="176">
        <v>46115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9.06</v>
      </c>
    </row>
    <row r="69" spans="1:16" ht="19.5" hidden="1" customHeight="1">
      <c r="A69" s="172" t="s">
        <v>3708</v>
      </c>
      <c r="B69" s="176">
        <v>46118</v>
      </c>
      <c r="C69" s="172" t="s">
        <v>100</v>
      </c>
      <c r="D69" s="172" t="s">
        <v>103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2323</v>
      </c>
      <c r="J69" s="176">
        <v>46115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1407.69</v>
      </c>
    </row>
    <row r="70" spans="1:16" ht="19.5" hidden="1" customHeight="1">
      <c r="A70" s="172" t="s">
        <v>3708</v>
      </c>
      <c r="B70" s="176">
        <v>46118</v>
      </c>
      <c r="C70" s="172" t="s">
        <v>104</v>
      </c>
      <c r="D70" s="172" t="s">
        <v>105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2323</v>
      </c>
      <c r="J70" s="176">
        <v>46115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-998.89</v>
      </c>
    </row>
    <row r="71" spans="1:16" ht="19.5" hidden="1" customHeight="1">
      <c r="A71" s="172" t="s">
        <v>3708</v>
      </c>
      <c r="B71" s="176">
        <v>46118</v>
      </c>
      <c r="C71" s="172" t="s">
        <v>2694</v>
      </c>
      <c r="D71" s="172" t="s">
        <v>95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2323</v>
      </c>
      <c r="J71" s="176">
        <v>46115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-6.29</v>
      </c>
    </row>
    <row r="72" spans="1:16" ht="19.5" hidden="1" customHeight="1">
      <c r="A72" s="172" t="s">
        <v>3709</v>
      </c>
      <c r="B72" s="176">
        <v>46118</v>
      </c>
      <c r="C72" s="172" t="s">
        <v>92</v>
      </c>
      <c r="D72" s="172" t="s">
        <v>24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2103</v>
      </c>
      <c r="J72" s="176">
        <v>46110</v>
      </c>
      <c r="K72" s="172" t="s">
        <v>93</v>
      </c>
      <c r="L72" s="172" t="s">
        <v>94</v>
      </c>
      <c r="M72" s="179">
        <v>0.43</v>
      </c>
      <c r="N72" s="177"/>
      <c r="O72" s="177">
        <v>33</v>
      </c>
      <c r="P72" s="180">
        <v>-81.709999999999994</v>
      </c>
    </row>
    <row r="73" spans="1:16" ht="19.5" hidden="1" customHeight="1">
      <c r="A73" s="172" t="s">
        <v>3709</v>
      </c>
      <c r="B73" s="176">
        <v>46118</v>
      </c>
      <c r="C73" s="172" t="s">
        <v>100</v>
      </c>
      <c r="D73" s="172" t="s">
        <v>101</v>
      </c>
      <c r="E73" s="172" t="s">
        <v>38</v>
      </c>
      <c r="F73" s="172" t="s">
        <v>87</v>
      </c>
      <c r="G73" s="172" t="s">
        <v>84</v>
      </c>
      <c r="H73" s="177">
        <v>1</v>
      </c>
      <c r="I73" s="178">
        <v>2103</v>
      </c>
      <c r="J73" s="176">
        <v>46110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733.33</v>
      </c>
    </row>
    <row r="74" spans="1:16" ht="19.5" hidden="1" customHeight="1">
      <c r="A74" s="172" t="s">
        <v>3709</v>
      </c>
      <c r="B74" s="176">
        <v>46118</v>
      </c>
      <c r="C74" s="172" t="s">
        <v>100</v>
      </c>
      <c r="D74" s="172" t="s">
        <v>102</v>
      </c>
      <c r="E74" s="172" t="s">
        <v>38</v>
      </c>
      <c r="F74" s="172" t="s">
        <v>87</v>
      </c>
      <c r="G74" s="172" t="s">
        <v>84</v>
      </c>
      <c r="H74" s="177">
        <v>1</v>
      </c>
      <c r="I74" s="178">
        <v>2103</v>
      </c>
      <c r="J74" s="176">
        <v>46110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7.33</v>
      </c>
    </row>
    <row r="75" spans="1:16" ht="19.5" hidden="1" customHeight="1">
      <c r="A75" s="172" t="s">
        <v>3709</v>
      </c>
      <c r="B75" s="176">
        <v>46118</v>
      </c>
      <c r="C75" s="172" t="s">
        <v>100</v>
      </c>
      <c r="D75" s="172" t="s">
        <v>103</v>
      </c>
      <c r="E75" s="172" t="s">
        <v>38</v>
      </c>
      <c r="F75" s="172" t="s">
        <v>87</v>
      </c>
      <c r="G75" s="172" t="s">
        <v>84</v>
      </c>
      <c r="H75" s="177">
        <v>1</v>
      </c>
      <c r="I75" s="178">
        <v>2103</v>
      </c>
      <c r="J75" s="176">
        <v>46110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1362.34</v>
      </c>
    </row>
    <row r="76" spans="1:16" ht="19.5" hidden="1" customHeight="1">
      <c r="A76" s="172" t="s">
        <v>3709</v>
      </c>
      <c r="B76" s="176">
        <v>46118</v>
      </c>
      <c r="C76" s="172" t="s">
        <v>104</v>
      </c>
      <c r="D76" s="172" t="s">
        <v>105</v>
      </c>
      <c r="E76" s="172" t="s">
        <v>38</v>
      </c>
      <c r="F76" s="172" t="s">
        <v>87</v>
      </c>
      <c r="G76" s="172" t="s">
        <v>84</v>
      </c>
      <c r="H76" s="177">
        <v>1</v>
      </c>
      <c r="I76" s="178">
        <v>2103</v>
      </c>
      <c r="J76" s="176">
        <v>46110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-904.29</v>
      </c>
    </row>
    <row r="77" spans="1:16" ht="19.5" hidden="1" customHeight="1">
      <c r="A77" s="172" t="s">
        <v>3709</v>
      </c>
      <c r="B77" s="176">
        <v>46118</v>
      </c>
      <c r="C77" s="172" t="s">
        <v>2694</v>
      </c>
      <c r="D77" s="172" t="s">
        <v>95</v>
      </c>
      <c r="E77" s="172" t="s">
        <v>38</v>
      </c>
      <c r="F77" s="172" t="s">
        <v>87</v>
      </c>
      <c r="G77" s="172" t="s">
        <v>84</v>
      </c>
      <c r="H77" s="177">
        <v>1</v>
      </c>
      <c r="I77" s="178">
        <v>2103</v>
      </c>
      <c r="J77" s="176">
        <v>46110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-6.46</v>
      </c>
    </row>
    <row r="78" spans="1:16" ht="19.5" hidden="1" customHeight="1">
      <c r="A78" s="172" t="s">
        <v>3709</v>
      </c>
      <c r="B78" s="176">
        <v>46118</v>
      </c>
      <c r="C78" s="172" t="s">
        <v>2694</v>
      </c>
      <c r="D78" s="172" t="s">
        <v>82</v>
      </c>
      <c r="E78" s="172" t="s">
        <v>38</v>
      </c>
      <c r="F78" s="172" t="s">
        <v>87</v>
      </c>
      <c r="G78" s="172" t="s">
        <v>84</v>
      </c>
      <c r="H78" s="177">
        <v>1</v>
      </c>
      <c r="I78" s="178">
        <v>0</v>
      </c>
      <c r="J78" s="176">
        <v>46110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-13.93</v>
      </c>
    </row>
    <row r="79" spans="1:16" ht="19.5" hidden="1" customHeight="1">
      <c r="A79" s="172" t="s">
        <v>3710</v>
      </c>
      <c r="B79" s="176">
        <v>46118</v>
      </c>
      <c r="C79" s="172" t="s">
        <v>92</v>
      </c>
      <c r="D79" s="172" t="s">
        <v>24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2550</v>
      </c>
      <c r="J79" s="176">
        <v>46115</v>
      </c>
      <c r="K79" s="172" t="s">
        <v>93</v>
      </c>
      <c r="L79" s="172" t="s">
        <v>94</v>
      </c>
      <c r="M79" s="179">
        <v>0.43</v>
      </c>
      <c r="N79" s="177"/>
      <c r="O79" s="177">
        <v>34</v>
      </c>
      <c r="P79" s="180">
        <v>-108.58</v>
      </c>
    </row>
    <row r="80" spans="1:16" ht="19.5" hidden="1" customHeight="1">
      <c r="A80" s="172" t="s">
        <v>3710</v>
      </c>
      <c r="B80" s="176">
        <v>46118</v>
      </c>
      <c r="C80" s="172" t="s">
        <v>100</v>
      </c>
      <c r="D80" s="172" t="s">
        <v>101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2550</v>
      </c>
      <c r="J80" s="176">
        <v>46115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1004.76</v>
      </c>
    </row>
    <row r="81" spans="1:16" ht="19.5" hidden="1" customHeight="1">
      <c r="A81" s="172" t="s">
        <v>3710</v>
      </c>
      <c r="B81" s="176">
        <v>46118</v>
      </c>
      <c r="C81" s="172" t="s">
        <v>100</v>
      </c>
      <c r="D81" s="172" t="s">
        <v>102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2550</v>
      </c>
      <c r="J81" s="176">
        <v>46115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10.050000000000001</v>
      </c>
    </row>
    <row r="82" spans="1:16" ht="19.5" hidden="1" customHeight="1">
      <c r="A82" s="172" t="s">
        <v>3710</v>
      </c>
      <c r="B82" s="176">
        <v>46118</v>
      </c>
      <c r="C82" s="172" t="s">
        <v>100</v>
      </c>
      <c r="D82" s="172" t="s">
        <v>103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2550</v>
      </c>
      <c r="J82" s="176">
        <v>46115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1535.19</v>
      </c>
    </row>
    <row r="83" spans="1:16" ht="19.5" hidden="1" customHeight="1">
      <c r="A83" s="172" t="s">
        <v>3710</v>
      </c>
      <c r="B83" s="176">
        <v>46118</v>
      </c>
      <c r="C83" s="172" t="s">
        <v>104</v>
      </c>
      <c r="D83" s="172" t="s">
        <v>105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2550</v>
      </c>
      <c r="J83" s="176">
        <v>46115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-1096.5</v>
      </c>
    </row>
    <row r="84" spans="1:16" ht="19.5" hidden="1" customHeight="1">
      <c r="A84" s="172" t="s">
        <v>3710</v>
      </c>
      <c r="B84" s="176">
        <v>46118</v>
      </c>
      <c r="C84" s="172" t="s">
        <v>2694</v>
      </c>
      <c r="D84" s="172" t="s">
        <v>95</v>
      </c>
      <c r="E84" s="172" t="s">
        <v>60</v>
      </c>
      <c r="F84" s="172" t="s">
        <v>1426</v>
      </c>
      <c r="G84" s="172" t="s">
        <v>84</v>
      </c>
      <c r="H84" s="177">
        <v>1</v>
      </c>
      <c r="I84" s="178">
        <v>2550</v>
      </c>
      <c r="J84" s="176">
        <v>46115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-14.02</v>
      </c>
    </row>
    <row r="85" spans="1:16" ht="19.5" hidden="1" customHeight="1">
      <c r="A85" s="172" t="s">
        <v>3711</v>
      </c>
      <c r="B85" s="176">
        <v>46118</v>
      </c>
      <c r="C85" s="172" t="s">
        <v>1748</v>
      </c>
      <c r="D85" s="172" t="s">
        <v>2749</v>
      </c>
      <c r="E85" s="172" t="s">
        <v>60</v>
      </c>
      <c r="F85" s="172" t="s">
        <v>1426</v>
      </c>
      <c r="G85" s="172" t="s">
        <v>84</v>
      </c>
      <c r="H85" s="177">
        <v>1</v>
      </c>
      <c r="I85" s="178">
        <v>0</v>
      </c>
      <c r="J85" s="176">
        <v>46113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-5</v>
      </c>
    </row>
    <row r="86" spans="1:16" ht="19.5" hidden="1" customHeight="1">
      <c r="A86" s="172" t="s">
        <v>3711</v>
      </c>
      <c r="B86" s="176">
        <v>46118</v>
      </c>
      <c r="C86" s="172" t="s">
        <v>2694</v>
      </c>
      <c r="D86" s="172" t="s">
        <v>2750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46113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-10</v>
      </c>
    </row>
    <row r="87" spans="1:16" ht="19.5" hidden="1" customHeight="1">
      <c r="A87" s="172" t="s">
        <v>3712</v>
      </c>
      <c r="B87" s="176">
        <v>46118</v>
      </c>
      <c r="C87" s="172" t="s">
        <v>1748</v>
      </c>
      <c r="D87" s="172" t="s">
        <v>2749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0</v>
      </c>
      <c r="J87" s="176">
        <v>46113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-5</v>
      </c>
    </row>
    <row r="88" spans="1:16" ht="19.5" hidden="1" customHeight="1">
      <c r="A88" s="172" t="s">
        <v>3712</v>
      </c>
      <c r="B88" s="176">
        <v>46118</v>
      </c>
      <c r="C88" s="172" t="s">
        <v>2694</v>
      </c>
      <c r="D88" s="172" t="s">
        <v>2750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0</v>
      </c>
      <c r="J88" s="176">
        <v>46113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-10</v>
      </c>
    </row>
    <row r="89" spans="1:16" ht="19.5" hidden="1" customHeight="1">
      <c r="A89" s="172" t="s">
        <v>3710</v>
      </c>
      <c r="B89" s="176">
        <v>46118</v>
      </c>
      <c r="C89" s="172" t="s">
        <v>2694</v>
      </c>
      <c r="D89" s="172" t="s">
        <v>82</v>
      </c>
      <c r="E89" s="172" t="s">
        <v>60</v>
      </c>
      <c r="F89" s="172" t="s">
        <v>1426</v>
      </c>
      <c r="G89" s="172" t="s">
        <v>84</v>
      </c>
      <c r="H89" s="177">
        <v>1</v>
      </c>
      <c r="I89" s="178">
        <v>0</v>
      </c>
      <c r="J89" s="176">
        <v>46115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-19.09</v>
      </c>
    </row>
    <row r="90" spans="1:16" ht="19.5" hidden="1" customHeight="1">
      <c r="A90" s="172" t="s">
        <v>3600</v>
      </c>
      <c r="B90" s="176">
        <v>46118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0</v>
      </c>
      <c r="J90" s="176">
        <v>46112</v>
      </c>
      <c r="K90" s="172" t="s">
        <v>93</v>
      </c>
      <c r="L90" s="172" t="s">
        <v>94</v>
      </c>
      <c r="M90" s="179">
        <v>0</v>
      </c>
      <c r="N90" s="177"/>
      <c r="O90" s="177">
        <v>32</v>
      </c>
      <c r="P90" s="180">
        <v>-56.94</v>
      </c>
    </row>
    <row r="91" spans="1:16" ht="19.5" hidden="1" customHeight="1">
      <c r="A91" s="172" t="s">
        <v>3600</v>
      </c>
      <c r="B91" s="176">
        <v>46118</v>
      </c>
      <c r="C91" s="172" t="s">
        <v>2694</v>
      </c>
      <c r="D91" s="172" t="s">
        <v>95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0</v>
      </c>
      <c r="J91" s="176">
        <v>46112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-18.34</v>
      </c>
    </row>
    <row r="92" spans="1:16" ht="19.5" hidden="1" customHeight="1">
      <c r="A92" s="172" t="s">
        <v>3600</v>
      </c>
      <c r="B92" s="176">
        <v>46118</v>
      </c>
      <c r="C92" s="172" t="s">
        <v>92</v>
      </c>
      <c r="D92" s="172" t="s">
        <v>96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0</v>
      </c>
      <c r="J92" s="176">
        <v>46112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3600</v>
      </c>
      <c r="B93" s="176">
        <v>46118</v>
      </c>
      <c r="C93" s="172" t="s">
        <v>92</v>
      </c>
      <c r="D93" s="172" t="s">
        <v>97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-56.94</v>
      </c>
    </row>
    <row r="94" spans="1:16" ht="19.5" hidden="1" customHeight="1">
      <c r="A94" s="172" t="s">
        <v>3600</v>
      </c>
      <c r="B94" s="176">
        <v>46118</v>
      </c>
      <c r="C94" s="172" t="s">
        <v>2694</v>
      </c>
      <c r="D94" s="172" t="s">
        <v>98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hidden="1" customHeight="1">
      <c r="A95" s="172" t="s">
        <v>3713</v>
      </c>
      <c r="B95" s="176">
        <v>46118</v>
      </c>
      <c r="C95" s="172" t="s">
        <v>2694</v>
      </c>
      <c r="D95" s="172" t="s">
        <v>82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-20.74</v>
      </c>
    </row>
    <row r="96" spans="1:16" ht="19.5" hidden="1" customHeight="1">
      <c r="A96" s="172" t="s">
        <v>3714</v>
      </c>
      <c r="B96" s="176">
        <v>46118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2400</v>
      </c>
      <c r="J96" s="176">
        <v>46112</v>
      </c>
      <c r="K96" s="172" t="s">
        <v>93</v>
      </c>
      <c r="L96" s="172" t="s">
        <v>94</v>
      </c>
      <c r="M96" s="179">
        <v>0.43</v>
      </c>
      <c r="N96" s="177"/>
      <c r="O96" s="177">
        <v>32</v>
      </c>
      <c r="P96" s="180">
        <v>-85.25</v>
      </c>
    </row>
    <row r="97" spans="1:16" ht="19.5" hidden="1" customHeight="1">
      <c r="A97" s="172" t="s">
        <v>3714</v>
      </c>
      <c r="B97" s="176">
        <v>46118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2400</v>
      </c>
      <c r="J97" s="176">
        <v>46112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886.67</v>
      </c>
    </row>
    <row r="98" spans="1:16" ht="19.5" hidden="1" customHeight="1">
      <c r="A98" s="172" t="s">
        <v>3714</v>
      </c>
      <c r="B98" s="176">
        <v>46118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2400</v>
      </c>
      <c r="J98" s="176">
        <v>46112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8.8699999999999992</v>
      </c>
    </row>
    <row r="99" spans="1:16" ht="19.5" hidden="1" customHeight="1">
      <c r="A99" s="172" t="s">
        <v>3714</v>
      </c>
      <c r="B99" s="176">
        <v>46118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2400</v>
      </c>
      <c r="J99" s="176">
        <v>46112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1504.46</v>
      </c>
    </row>
    <row r="100" spans="1:16" ht="19.5" hidden="1" customHeight="1">
      <c r="A100" s="172" t="s">
        <v>3714</v>
      </c>
      <c r="B100" s="176">
        <v>46118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2400</v>
      </c>
      <c r="J100" s="176">
        <v>46112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-1032</v>
      </c>
    </row>
    <row r="101" spans="1:16" ht="19.5" hidden="1" customHeight="1">
      <c r="A101" s="172" t="s">
        <v>3715</v>
      </c>
      <c r="B101" s="176">
        <v>46118</v>
      </c>
      <c r="C101" s="172" t="s">
        <v>1748</v>
      </c>
      <c r="D101" s="172" t="s">
        <v>2749</v>
      </c>
      <c r="E101" s="172" t="s">
        <v>39</v>
      </c>
      <c r="F101" s="172" t="s">
        <v>117</v>
      </c>
      <c r="G101" s="172" t="s">
        <v>84</v>
      </c>
      <c r="H101" s="177">
        <v>1</v>
      </c>
      <c r="I101" s="178">
        <v>0</v>
      </c>
      <c r="J101" s="176">
        <v>46117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3715</v>
      </c>
      <c r="B102" s="176">
        <v>46118</v>
      </c>
      <c r="C102" s="172" t="s">
        <v>2694</v>
      </c>
      <c r="D102" s="172" t="s">
        <v>2750</v>
      </c>
      <c r="E102" s="172" t="s">
        <v>39</v>
      </c>
      <c r="F102" s="172" t="s">
        <v>117</v>
      </c>
      <c r="G102" s="172" t="s">
        <v>84</v>
      </c>
      <c r="H102" s="177">
        <v>1</v>
      </c>
      <c r="I102" s="178">
        <v>0</v>
      </c>
      <c r="J102" s="176">
        <v>46117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3714</v>
      </c>
      <c r="B103" s="176">
        <v>46118</v>
      </c>
      <c r="C103" s="172" t="s">
        <v>2694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46112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-16.850000000000001</v>
      </c>
    </row>
    <row r="104" spans="1:16" ht="19.5" hidden="1" customHeight="1">
      <c r="A104" s="172" t="s">
        <v>3716</v>
      </c>
      <c r="B104" s="176">
        <v>46118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2393</v>
      </c>
      <c r="J104" s="176">
        <v>46116</v>
      </c>
      <c r="K104" s="172" t="s">
        <v>93</v>
      </c>
      <c r="L104" s="172" t="s">
        <v>94</v>
      </c>
      <c r="M104" s="179">
        <v>0.43</v>
      </c>
      <c r="N104" s="177"/>
      <c r="O104" s="177">
        <v>36</v>
      </c>
      <c r="P104" s="180">
        <v>-120.51</v>
      </c>
    </row>
    <row r="105" spans="1:16" ht="19.5" hidden="1" customHeight="1">
      <c r="A105" s="172" t="s">
        <v>3716</v>
      </c>
      <c r="B105" s="176">
        <v>46118</v>
      </c>
      <c r="C105" s="172" t="s">
        <v>100</v>
      </c>
      <c r="D105" s="172" t="s">
        <v>101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2393</v>
      </c>
      <c r="J105" s="176">
        <v>46116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1112.3800000000001</v>
      </c>
    </row>
    <row r="106" spans="1:16" ht="19.5" hidden="1" customHeight="1">
      <c r="A106" s="172" t="s">
        <v>3716</v>
      </c>
      <c r="B106" s="176">
        <v>46118</v>
      </c>
      <c r="C106" s="172" t="s">
        <v>100</v>
      </c>
      <c r="D106" s="172" t="s">
        <v>102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2393</v>
      </c>
      <c r="J106" s="176">
        <v>46116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0</v>
      </c>
    </row>
    <row r="107" spans="1:16" ht="19.5" hidden="1" customHeight="1">
      <c r="A107" s="172" t="s">
        <v>3716</v>
      </c>
      <c r="B107" s="176">
        <v>46118</v>
      </c>
      <c r="C107" s="172" t="s">
        <v>100</v>
      </c>
      <c r="D107" s="172" t="s">
        <v>103</v>
      </c>
      <c r="E107" s="172" t="s">
        <v>57</v>
      </c>
      <c r="F107" s="172" t="s">
        <v>1263</v>
      </c>
      <c r="G107" s="172" t="s">
        <v>84</v>
      </c>
      <c r="H107" s="177">
        <v>1</v>
      </c>
      <c r="I107" s="178">
        <v>2393</v>
      </c>
      <c r="J107" s="176">
        <v>46116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1280.6199999999999</v>
      </c>
    </row>
    <row r="108" spans="1:16" ht="19.5" hidden="1" customHeight="1">
      <c r="A108" s="172" t="s">
        <v>3716</v>
      </c>
      <c r="B108" s="176">
        <v>46118</v>
      </c>
      <c r="C108" s="172" t="s">
        <v>104</v>
      </c>
      <c r="D108" s="172" t="s">
        <v>105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2393</v>
      </c>
      <c r="J108" s="176">
        <v>46116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-1028.99</v>
      </c>
    </row>
    <row r="109" spans="1:16" ht="19.5" hidden="1" customHeight="1">
      <c r="A109" s="172" t="s">
        <v>3716</v>
      </c>
      <c r="B109" s="176">
        <v>46118</v>
      </c>
      <c r="C109" s="172" t="s">
        <v>2694</v>
      </c>
      <c r="D109" s="172" t="s">
        <v>95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2393</v>
      </c>
      <c r="J109" s="176">
        <v>46116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-6.06</v>
      </c>
    </row>
    <row r="110" spans="1:16" ht="19.5" hidden="1" customHeight="1">
      <c r="A110" s="172" t="s">
        <v>3716</v>
      </c>
      <c r="B110" s="176">
        <v>46118</v>
      </c>
      <c r="C110" s="172" t="s">
        <v>2694</v>
      </c>
      <c r="D110" s="172" t="s">
        <v>82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46116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-6.12</v>
      </c>
    </row>
    <row r="111" spans="1:16" ht="19.5" hidden="1" customHeight="1">
      <c r="A111" s="172" t="s">
        <v>3717</v>
      </c>
      <c r="B111" s="176">
        <v>46118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46114</v>
      </c>
      <c r="K111" s="172" t="s">
        <v>93</v>
      </c>
      <c r="L111" s="172" t="s">
        <v>94</v>
      </c>
      <c r="M111" s="179">
        <v>0</v>
      </c>
      <c r="N111" s="177"/>
      <c r="O111" s="177">
        <v>32</v>
      </c>
      <c r="P111" s="180">
        <v>-56.94</v>
      </c>
    </row>
    <row r="112" spans="1:16" ht="19.5" hidden="1" customHeight="1">
      <c r="A112" s="172" t="s">
        <v>3717</v>
      </c>
      <c r="B112" s="176">
        <v>46118</v>
      </c>
      <c r="C112" s="172" t="s">
        <v>2694</v>
      </c>
      <c r="D112" s="172" t="s">
        <v>95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46114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-7.19</v>
      </c>
    </row>
    <row r="113" spans="1:16" ht="19.5" hidden="1" customHeight="1">
      <c r="A113" s="172" t="s">
        <v>3717</v>
      </c>
      <c r="B113" s="176">
        <v>46118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3717</v>
      </c>
      <c r="B114" s="176">
        <v>46118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3717</v>
      </c>
      <c r="B115" s="176">
        <v>46118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46114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3417</v>
      </c>
      <c r="B116" s="176">
        <v>46118</v>
      </c>
      <c r="C116" s="172" t="s">
        <v>92</v>
      </c>
      <c r="D116" s="172" t="s">
        <v>97</v>
      </c>
      <c r="E116" s="172" t="s">
        <v>57</v>
      </c>
      <c r="F116" s="172" t="s">
        <v>1263</v>
      </c>
      <c r="G116" s="172" t="s">
        <v>84</v>
      </c>
      <c r="H116" s="177">
        <v>1</v>
      </c>
      <c r="I116" s="178">
        <v>0</v>
      </c>
      <c r="J116" s="176">
        <v>46103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customHeight="1">
      <c r="A117" s="172" t="s">
        <v>3718</v>
      </c>
      <c r="B117" s="176">
        <v>46118</v>
      </c>
      <c r="C117" s="172" t="s">
        <v>109</v>
      </c>
      <c r="D117" s="172" t="s">
        <v>139</v>
      </c>
      <c r="E117" s="172" t="s">
        <v>85</v>
      </c>
      <c r="F117" s="172" t="s">
        <v>85</v>
      </c>
      <c r="G117" s="172" t="s">
        <v>85</v>
      </c>
      <c r="H117" s="177">
        <v>0</v>
      </c>
      <c r="I117" s="178">
        <v>0</v>
      </c>
      <c r="J117" s="176">
        <v>46118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-287.11</v>
      </c>
    </row>
    <row r="118" spans="1:16" ht="19.5" customHeight="1">
      <c r="A118" s="172" t="s">
        <v>3719</v>
      </c>
      <c r="B118" s="176">
        <v>46118</v>
      </c>
      <c r="C118" s="172" t="s">
        <v>109</v>
      </c>
      <c r="D118" s="172" t="s">
        <v>139</v>
      </c>
      <c r="E118" s="172" t="s">
        <v>85</v>
      </c>
      <c r="F118" s="172" t="s">
        <v>85</v>
      </c>
      <c r="G118" s="172" t="s">
        <v>85</v>
      </c>
      <c r="H118" s="177">
        <v>0</v>
      </c>
      <c r="I118" s="178">
        <v>0</v>
      </c>
      <c r="J118" s="176">
        <v>46118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-284.66000000000003</v>
      </c>
    </row>
    <row r="119" spans="1:16" ht="19.5" customHeight="1">
      <c r="A119" s="172" t="s">
        <v>3720</v>
      </c>
      <c r="B119" s="176">
        <v>46118</v>
      </c>
      <c r="C119" s="172" t="s">
        <v>109</v>
      </c>
      <c r="D119" s="172" t="s">
        <v>139</v>
      </c>
      <c r="E119" s="172" t="s">
        <v>85</v>
      </c>
      <c r="F119" s="172" t="s">
        <v>85</v>
      </c>
      <c r="G119" s="172" t="s">
        <v>85</v>
      </c>
      <c r="H119" s="177">
        <v>0</v>
      </c>
      <c r="I119" s="178">
        <v>0</v>
      </c>
      <c r="J119" s="176">
        <v>46118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-282.36</v>
      </c>
    </row>
    <row r="120" spans="1:16" ht="19.5" customHeight="1">
      <c r="A120" s="172" t="s">
        <v>3433</v>
      </c>
      <c r="B120" s="176">
        <v>46118</v>
      </c>
      <c r="C120" s="172" t="s">
        <v>109</v>
      </c>
      <c r="D120" s="172" t="s">
        <v>139</v>
      </c>
      <c r="E120" s="172" t="s">
        <v>85</v>
      </c>
      <c r="F120" s="172" t="s">
        <v>85</v>
      </c>
      <c r="G120" s="172" t="s">
        <v>85</v>
      </c>
      <c r="H120" s="177">
        <v>0</v>
      </c>
      <c r="I120" s="178">
        <v>0</v>
      </c>
      <c r="J120" s="176">
        <v>46118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-607.76</v>
      </c>
    </row>
    <row r="121" spans="1:16" ht="19.5" customHeight="1">
      <c r="A121" s="172" t="s">
        <v>3432</v>
      </c>
      <c r="B121" s="176">
        <v>46118</v>
      </c>
      <c r="C121" s="172" t="s">
        <v>109</v>
      </c>
      <c r="D121" s="172" t="s">
        <v>139</v>
      </c>
      <c r="E121" s="172" t="s">
        <v>85</v>
      </c>
      <c r="F121" s="172" t="s">
        <v>85</v>
      </c>
      <c r="G121" s="172" t="s">
        <v>85</v>
      </c>
      <c r="H121" s="177">
        <v>0</v>
      </c>
      <c r="I121" s="178">
        <v>0</v>
      </c>
      <c r="J121" s="176">
        <v>46118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-1179.6400000000001</v>
      </c>
    </row>
    <row r="122" spans="1:16" ht="19.5" customHeight="1">
      <c r="A122" s="172" t="s">
        <v>3434</v>
      </c>
      <c r="B122" s="176">
        <v>46118</v>
      </c>
      <c r="C122" s="172" t="s">
        <v>109</v>
      </c>
      <c r="D122" s="172" t="s">
        <v>139</v>
      </c>
      <c r="E122" s="172" t="s">
        <v>85</v>
      </c>
      <c r="F122" s="172" t="s">
        <v>85</v>
      </c>
      <c r="G122" s="172" t="s">
        <v>85</v>
      </c>
      <c r="H122" s="177">
        <v>0</v>
      </c>
      <c r="I122" s="178">
        <v>0</v>
      </c>
      <c r="J122" s="176">
        <v>46118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-1224.5899999999999</v>
      </c>
    </row>
    <row r="123" spans="1:16" ht="19.5" customHeight="1">
      <c r="A123" s="172" t="s">
        <v>3408</v>
      </c>
      <c r="B123" s="176">
        <v>46118</v>
      </c>
      <c r="C123" s="172" t="s">
        <v>109</v>
      </c>
      <c r="D123" s="172" t="s">
        <v>139</v>
      </c>
      <c r="E123" s="172" t="s">
        <v>85</v>
      </c>
      <c r="F123" s="172" t="s">
        <v>85</v>
      </c>
      <c r="G123" s="172" t="s">
        <v>85</v>
      </c>
      <c r="H123" s="177">
        <v>0</v>
      </c>
      <c r="I123" s="178">
        <v>0</v>
      </c>
      <c r="J123" s="176">
        <v>46118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-949.66</v>
      </c>
    </row>
    <row r="124" spans="1:16" ht="19.5" customHeight="1">
      <c r="A124" s="172" t="s">
        <v>3407</v>
      </c>
      <c r="B124" s="176">
        <v>46118</v>
      </c>
      <c r="C124" s="172" t="s">
        <v>109</v>
      </c>
      <c r="D124" s="172" t="s">
        <v>139</v>
      </c>
      <c r="E124" s="172" t="s">
        <v>85</v>
      </c>
      <c r="F124" s="172" t="s">
        <v>85</v>
      </c>
      <c r="G124" s="172" t="s">
        <v>85</v>
      </c>
      <c r="H124" s="177">
        <v>0</v>
      </c>
      <c r="I124" s="178">
        <v>0</v>
      </c>
      <c r="J124" s="176">
        <v>46118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-750</v>
      </c>
    </row>
    <row r="125" spans="1:16" ht="19.5" customHeight="1">
      <c r="A125" s="172" t="s">
        <v>3406</v>
      </c>
      <c r="B125" s="176">
        <v>46118</v>
      </c>
      <c r="C125" s="172" t="s">
        <v>109</v>
      </c>
      <c r="D125" s="172" t="s">
        <v>139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46118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-1000</v>
      </c>
    </row>
    <row r="126" spans="1:16" ht="19.5" customHeight="1">
      <c r="A126" s="172" t="s">
        <v>3251</v>
      </c>
      <c r="B126" s="176">
        <v>46118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46118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-1236.05</v>
      </c>
    </row>
    <row r="127" spans="1:16" ht="19.5" customHeight="1">
      <c r="A127" s="172" t="s">
        <v>3246</v>
      </c>
      <c r="B127" s="176">
        <v>46118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46118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-533.21</v>
      </c>
    </row>
    <row r="128" spans="1:16" ht="19.5" customHeight="1">
      <c r="A128" s="172" t="s">
        <v>3013</v>
      </c>
      <c r="B128" s="176">
        <v>46118</v>
      </c>
      <c r="C128" s="172" t="s">
        <v>109</v>
      </c>
      <c r="D128" s="172" t="s">
        <v>143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46118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-137.5</v>
      </c>
    </row>
    <row r="129" spans="1:16" ht="19.5" customHeight="1">
      <c r="A129" s="172" t="s">
        <v>142</v>
      </c>
      <c r="B129" s="176">
        <v>46118</v>
      </c>
      <c r="C129" s="172" t="s">
        <v>109</v>
      </c>
      <c r="D129" s="172" t="s">
        <v>143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46118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-2173.4</v>
      </c>
    </row>
    <row r="130" spans="1:16" ht="19.5" hidden="1" customHeight="1">
      <c r="A130" s="172" t="s">
        <v>3721</v>
      </c>
      <c r="B130" s="176">
        <v>46119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46111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3721</v>
      </c>
      <c r="B131" s="176">
        <v>46119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46111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3721</v>
      </c>
      <c r="B132" s="176">
        <v>46119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46111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3721</v>
      </c>
      <c r="B133" s="176">
        <v>46119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46111</v>
      </c>
      <c r="K133" s="172" t="s">
        <v>93</v>
      </c>
      <c r="L133" s="172" t="s">
        <v>94</v>
      </c>
      <c r="M133" s="179">
        <v>0</v>
      </c>
      <c r="N133" s="177"/>
      <c r="O133" s="177">
        <v>33</v>
      </c>
      <c r="P133" s="180">
        <v>-56.94</v>
      </c>
    </row>
    <row r="134" spans="1:16" ht="19.5" hidden="1" customHeight="1">
      <c r="A134" s="172" t="s">
        <v>3721</v>
      </c>
      <c r="B134" s="176">
        <v>46119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46111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-5.74</v>
      </c>
    </row>
    <row r="135" spans="1:16" ht="19.5" hidden="1" customHeight="1">
      <c r="A135" s="172" t="s">
        <v>3722</v>
      </c>
      <c r="B135" s="176">
        <v>46119</v>
      </c>
      <c r="C135" s="172" t="s">
        <v>92</v>
      </c>
      <c r="D135" s="172" t="s">
        <v>96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0</v>
      </c>
    </row>
    <row r="136" spans="1:16" ht="19.5" hidden="1" customHeight="1">
      <c r="A136" s="172" t="s">
        <v>3722</v>
      </c>
      <c r="B136" s="176">
        <v>46119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46112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-56.94</v>
      </c>
    </row>
    <row r="137" spans="1:16" ht="19.5" hidden="1" customHeight="1">
      <c r="A137" s="172" t="s">
        <v>3722</v>
      </c>
      <c r="B137" s="176">
        <v>46119</v>
      </c>
      <c r="C137" s="172" t="s">
        <v>2694</v>
      </c>
      <c r="D137" s="172" t="s">
        <v>98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-15</v>
      </c>
    </row>
    <row r="138" spans="1:16" ht="19.5" hidden="1" customHeight="1">
      <c r="A138" s="172" t="s">
        <v>3722</v>
      </c>
      <c r="B138" s="176">
        <v>46119</v>
      </c>
      <c r="C138" s="172" t="s">
        <v>92</v>
      </c>
      <c r="D138" s="172" t="s">
        <v>24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46112</v>
      </c>
      <c r="K138" s="172" t="s">
        <v>93</v>
      </c>
      <c r="L138" s="172" t="s">
        <v>94</v>
      </c>
      <c r="M138" s="179">
        <v>0</v>
      </c>
      <c r="N138" s="177"/>
      <c r="O138" s="177">
        <v>32</v>
      </c>
      <c r="P138" s="180">
        <v>-56.94</v>
      </c>
    </row>
    <row r="139" spans="1:16" ht="19.5" hidden="1" customHeight="1">
      <c r="A139" s="172" t="s">
        <v>3722</v>
      </c>
      <c r="B139" s="176">
        <v>46119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46112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-8.6300000000000008</v>
      </c>
    </row>
    <row r="140" spans="1:16" ht="19.5" hidden="1" customHeight="1">
      <c r="A140" s="172" t="s">
        <v>3723</v>
      </c>
      <c r="B140" s="176">
        <v>46119</v>
      </c>
      <c r="C140" s="172" t="s">
        <v>92</v>
      </c>
      <c r="D140" s="172" t="s">
        <v>96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46114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0</v>
      </c>
    </row>
    <row r="141" spans="1:16" ht="19.5" hidden="1" customHeight="1">
      <c r="A141" s="172" t="s">
        <v>3723</v>
      </c>
      <c r="B141" s="176">
        <v>46119</v>
      </c>
      <c r="C141" s="172" t="s">
        <v>92</v>
      </c>
      <c r="D141" s="172" t="s">
        <v>97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46114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-56.94</v>
      </c>
    </row>
    <row r="142" spans="1:16" ht="19.5" hidden="1" customHeight="1">
      <c r="A142" s="172" t="s">
        <v>3723</v>
      </c>
      <c r="B142" s="176">
        <v>46119</v>
      </c>
      <c r="C142" s="172" t="s">
        <v>2694</v>
      </c>
      <c r="D142" s="172" t="s">
        <v>98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46114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-15</v>
      </c>
    </row>
    <row r="143" spans="1:16" ht="19.5" hidden="1" customHeight="1">
      <c r="A143" s="172" t="s">
        <v>3723</v>
      </c>
      <c r="B143" s="176">
        <v>46119</v>
      </c>
      <c r="C143" s="172" t="s">
        <v>92</v>
      </c>
      <c r="D143" s="172" t="s">
        <v>24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46114</v>
      </c>
      <c r="K143" s="172" t="s">
        <v>93</v>
      </c>
      <c r="L143" s="172" t="s">
        <v>94</v>
      </c>
      <c r="M143" s="179">
        <v>0</v>
      </c>
      <c r="N143" s="177"/>
      <c r="O143" s="177">
        <v>32</v>
      </c>
      <c r="P143" s="180">
        <v>-56.94</v>
      </c>
    </row>
    <row r="144" spans="1:16" ht="19.5" hidden="1" customHeight="1">
      <c r="A144" s="172" t="s">
        <v>3723</v>
      </c>
      <c r="B144" s="176">
        <v>46119</v>
      </c>
      <c r="C144" s="172" t="s">
        <v>2694</v>
      </c>
      <c r="D144" s="172" t="s">
        <v>95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0</v>
      </c>
      <c r="J144" s="176">
        <v>46114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-6.68</v>
      </c>
    </row>
    <row r="145" spans="1:16" ht="19.5" hidden="1" customHeight="1">
      <c r="A145" s="172" t="s">
        <v>3724</v>
      </c>
      <c r="B145" s="176">
        <v>46119</v>
      </c>
      <c r="C145" s="172" t="s">
        <v>92</v>
      </c>
      <c r="D145" s="172" t="s">
        <v>24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46113</v>
      </c>
      <c r="K145" s="172" t="s">
        <v>93</v>
      </c>
      <c r="L145" s="172" t="s">
        <v>94</v>
      </c>
      <c r="M145" s="179">
        <v>0</v>
      </c>
      <c r="N145" s="177"/>
      <c r="O145" s="177">
        <v>32</v>
      </c>
      <c r="P145" s="180">
        <v>-56.94</v>
      </c>
    </row>
    <row r="146" spans="1:16" ht="19.5" hidden="1" customHeight="1">
      <c r="A146" s="172" t="s">
        <v>3724</v>
      </c>
      <c r="B146" s="176">
        <v>46119</v>
      </c>
      <c r="C146" s="172" t="s">
        <v>2694</v>
      </c>
      <c r="D146" s="172" t="s">
        <v>95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46113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-7.59</v>
      </c>
    </row>
    <row r="147" spans="1:16" ht="19.5" hidden="1" customHeight="1">
      <c r="A147" s="172" t="s">
        <v>3724</v>
      </c>
      <c r="B147" s="176">
        <v>46119</v>
      </c>
      <c r="C147" s="172" t="s">
        <v>92</v>
      </c>
      <c r="D147" s="172" t="s">
        <v>96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46113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hidden="1" customHeight="1">
      <c r="A148" s="172" t="s">
        <v>3724</v>
      </c>
      <c r="B148" s="176">
        <v>46119</v>
      </c>
      <c r="C148" s="172" t="s">
        <v>92</v>
      </c>
      <c r="D148" s="172" t="s">
        <v>97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-56.94</v>
      </c>
    </row>
    <row r="149" spans="1:16" ht="19.5" hidden="1" customHeight="1">
      <c r="A149" s="172" t="s">
        <v>3724</v>
      </c>
      <c r="B149" s="176">
        <v>46119</v>
      </c>
      <c r="C149" s="172" t="s">
        <v>2694</v>
      </c>
      <c r="D149" s="172" t="s">
        <v>98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hidden="1" customHeight="1">
      <c r="A150" s="172" t="s">
        <v>3725</v>
      </c>
      <c r="B150" s="176">
        <v>46119</v>
      </c>
      <c r="C150" s="172" t="s">
        <v>92</v>
      </c>
      <c r="D150" s="172" t="s">
        <v>96</v>
      </c>
      <c r="E150" s="172" t="s">
        <v>58</v>
      </c>
      <c r="F150" s="172" t="s">
        <v>1300</v>
      </c>
      <c r="G150" s="172" t="s">
        <v>84</v>
      </c>
      <c r="H150" s="177">
        <v>1</v>
      </c>
      <c r="I150" s="178">
        <v>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3725</v>
      </c>
      <c r="B151" s="176">
        <v>46119</v>
      </c>
      <c r="C151" s="172" t="s">
        <v>92</v>
      </c>
      <c r="D151" s="172" t="s">
        <v>97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3725</v>
      </c>
      <c r="B152" s="176">
        <v>46119</v>
      </c>
      <c r="C152" s="172" t="s">
        <v>2694</v>
      </c>
      <c r="D152" s="172" t="s">
        <v>98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46113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3725</v>
      </c>
      <c r="B153" s="176">
        <v>46119</v>
      </c>
      <c r="C153" s="172" t="s">
        <v>92</v>
      </c>
      <c r="D153" s="172" t="s">
        <v>24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46113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3725</v>
      </c>
      <c r="B154" s="176">
        <v>46119</v>
      </c>
      <c r="C154" s="172" t="s">
        <v>2694</v>
      </c>
      <c r="D154" s="172" t="s">
        <v>95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46113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-7.59</v>
      </c>
    </row>
    <row r="155" spans="1:16" ht="19.5" hidden="1" customHeight="1">
      <c r="A155" s="172" t="s">
        <v>3726</v>
      </c>
      <c r="B155" s="176">
        <v>46119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46111</v>
      </c>
      <c r="K155" s="172" t="s">
        <v>93</v>
      </c>
      <c r="L155" s="172" t="s">
        <v>94</v>
      </c>
      <c r="M155" s="179">
        <v>0</v>
      </c>
      <c r="N155" s="177"/>
      <c r="O155" s="177">
        <v>33</v>
      </c>
      <c r="P155" s="180">
        <v>-46.77</v>
      </c>
    </row>
    <row r="156" spans="1:16" ht="19.5" hidden="1" customHeight="1">
      <c r="A156" s="172" t="s">
        <v>3726</v>
      </c>
      <c r="B156" s="176">
        <v>46119</v>
      </c>
      <c r="C156" s="172" t="s">
        <v>2694</v>
      </c>
      <c r="D156" s="172" t="s">
        <v>95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46111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-8.25</v>
      </c>
    </row>
    <row r="157" spans="1:16" ht="19.5" hidden="1" customHeight="1">
      <c r="A157" s="172" t="s">
        <v>3726</v>
      </c>
      <c r="B157" s="176">
        <v>46119</v>
      </c>
      <c r="C157" s="172" t="s">
        <v>92</v>
      </c>
      <c r="D157" s="172" t="s">
        <v>96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46111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hidden="1" customHeight="1">
      <c r="A158" s="172" t="s">
        <v>3726</v>
      </c>
      <c r="B158" s="176">
        <v>46119</v>
      </c>
      <c r="C158" s="172" t="s">
        <v>92</v>
      </c>
      <c r="D158" s="172" t="s">
        <v>97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46111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hidden="1" customHeight="1">
      <c r="A159" s="172" t="s">
        <v>3726</v>
      </c>
      <c r="B159" s="176">
        <v>46119</v>
      </c>
      <c r="C159" s="172" t="s">
        <v>2694</v>
      </c>
      <c r="D159" s="172" t="s">
        <v>98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hidden="1" customHeight="1">
      <c r="A160" s="172" t="s">
        <v>3727</v>
      </c>
      <c r="B160" s="176">
        <v>46119</v>
      </c>
      <c r="C160" s="172" t="s">
        <v>92</v>
      </c>
      <c r="D160" s="172" t="s">
        <v>96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0</v>
      </c>
      <c r="J160" s="176">
        <v>46111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3727</v>
      </c>
      <c r="B161" s="176">
        <v>46119</v>
      </c>
      <c r="C161" s="172" t="s">
        <v>92</v>
      </c>
      <c r="D161" s="172" t="s">
        <v>97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0</v>
      </c>
      <c r="J161" s="176">
        <v>46111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-56.94</v>
      </c>
    </row>
    <row r="162" spans="1:16" ht="19.5" hidden="1" customHeight="1">
      <c r="A162" s="172" t="s">
        <v>3727</v>
      </c>
      <c r="B162" s="176">
        <v>46119</v>
      </c>
      <c r="C162" s="172" t="s">
        <v>2694</v>
      </c>
      <c r="D162" s="172" t="s">
        <v>98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46111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3727</v>
      </c>
      <c r="B163" s="176">
        <v>46119</v>
      </c>
      <c r="C163" s="172" t="s">
        <v>92</v>
      </c>
      <c r="D163" s="172" t="s">
        <v>24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46111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-56.94</v>
      </c>
    </row>
    <row r="164" spans="1:16" ht="19.5" hidden="1" customHeight="1">
      <c r="A164" s="172" t="s">
        <v>3727</v>
      </c>
      <c r="B164" s="176">
        <v>46119</v>
      </c>
      <c r="C164" s="172" t="s">
        <v>2694</v>
      </c>
      <c r="D164" s="172" t="s">
        <v>95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46111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-7.83</v>
      </c>
    </row>
    <row r="165" spans="1:16" ht="19.5" hidden="1" customHeight="1">
      <c r="A165" s="172" t="s">
        <v>3728</v>
      </c>
      <c r="B165" s="176">
        <v>46119</v>
      </c>
      <c r="C165" s="172" t="s">
        <v>92</v>
      </c>
      <c r="D165" s="172" t="s">
        <v>24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46115</v>
      </c>
      <c r="K165" s="172" t="s">
        <v>93</v>
      </c>
      <c r="L165" s="172" t="s">
        <v>94</v>
      </c>
      <c r="M165" s="179">
        <v>0</v>
      </c>
      <c r="N165" s="177"/>
      <c r="O165" s="177">
        <v>34</v>
      </c>
      <c r="P165" s="180">
        <v>-46.77</v>
      </c>
    </row>
    <row r="166" spans="1:16" ht="19.5" hidden="1" customHeight="1">
      <c r="A166" s="172" t="s">
        <v>3728</v>
      </c>
      <c r="B166" s="176">
        <v>46119</v>
      </c>
      <c r="C166" s="172" t="s">
        <v>2694</v>
      </c>
      <c r="D166" s="172" t="s">
        <v>95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0</v>
      </c>
      <c r="J166" s="176">
        <v>46115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-8.2100000000000009</v>
      </c>
    </row>
    <row r="167" spans="1:16" ht="19.5" hidden="1" customHeight="1">
      <c r="A167" s="172" t="s">
        <v>3728</v>
      </c>
      <c r="B167" s="176">
        <v>46119</v>
      </c>
      <c r="C167" s="172" t="s">
        <v>92</v>
      </c>
      <c r="D167" s="172" t="s">
        <v>96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0</v>
      </c>
      <c r="J167" s="176">
        <v>46115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3728</v>
      </c>
      <c r="B168" s="176">
        <v>46119</v>
      </c>
      <c r="C168" s="172" t="s">
        <v>92</v>
      </c>
      <c r="D168" s="172" t="s">
        <v>97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0</v>
      </c>
      <c r="J168" s="176">
        <v>46115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3728</v>
      </c>
      <c r="B169" s="176">
        <v>46119</v>
      </c>
      <c r="C169" s="172" t="s">
        <v>2694</v>
      </c>
      <c r="D169" s="172" t="s">
        <v>98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0</v>
      </c>
      <c r="J169" s="176">
        <v>46115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3729</v>
      </c>
      <c r="B170" s="176">
        <v>46119</v>
      </c>
      <c r="C170" s="172" t="s">
        <v>92</v>
      </c>
      <c r="D170" s="172" t="s">
        <v>24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0</v>
      </c>
      <c r="J170" s="176">
        <v>46104</v>
      </c>
      <c r="K170" s="172" t="s">
        <v>93</v>
      </c>
      <c r="L170" s="172" t="s">
        <v>94</v>
      </c>
      <c r="M170" s="179">
        <v>0</v>
      </c>
      <c r="N170" s="177"/>
      <c r="O170" s="177">
        <v>33</v>
      </c>
      <c r="P170" s="180">
        <v>-46.77</v>
      </c>
    </row>
    <row r="171" spans="1:16" ht="19.5" hidden="1" customHeight="1">
      <c r="A171" s="172" t="s">
        <v>3729</v>
      </c>
      <c r="B171" s="176">
        <v>46119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0</v>
      </c>
      <c r="J171" s="176">
        <v>46104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-5.55</v>
      </c>
    </row>
    <row r="172" spans="1:16" ht="19.5" hidden="1" customHeight="1">
      <c r="A172" s="172" t="s">
        <v>3729</v>
      </c>
      <c r="B172" s="176">
        <v>46119</v>
      </c>
      <c r="C172" s="172" t="s">
        <v>92</v>
      </c>
      <c r="D172" s="172" t="s">
        <v>96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46104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0</v>
      </c>
    </row>
    <row r="173" spans="1:16" ht="19.5" hidden="1" customHeight="1">
      <c r="A173" s="172" t="s">
        <v>3729</v>
      </c>
      <c r="B173" s="176">
        <v>46119</v>
      </c>
      <c r="C173" s="172" t="s">
        <v>92</v>
      </c>
      <c r="D173" s="172" t="s">
        <v>97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46104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-46.77</v>
      </c>
    </row>
    <row r="174" spans="1:16" ht="19.5" hidden="1" customHeight="1">
      <c r="A174" s="172" t="s">
        <v>3729</v>
      </c>
      <c r="B174" s="176">
        <v>46119</v>
      </c>
      <c r="C174" s="172" t="s">
        <v>2694</v>
      </c>
      <c r="D174" s="172" t="s">
        <v>98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0</v>
      </c>
      <c r="J174" s="176">
        <v>46104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-15</v>
      </c>
    </row>
    <row r="175" spans="1:16" ht="19.5" hidden="1" customHeight="1">
      <c r="A175" s="172" t="s">
        <v>3730</v>
      </c>
      <c r="B175" s="176">
        <v>46119</v>
      </c>
      <c r="C175" s="172" t="s">
        <v>92</v>
      </c>
      <c r="D175" s="172" t="s">
        <v>24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2550</v>
      </c>
      <c r="J175" s="176">
        <v>46116</v>
      </c>
      <c r="K175" s="172" t="s">
        <v>93</v>
      </c>
      <c r="L175" s="172" t="s">
        <v>94</v>
      </c>
      <c r="M175" s="179">
        <v>0.43</v>
      </c>
      <c r="N175" s="177"/>
      <c r="O175" s="177">
        <v>36</v>
      </c>
      <c r="P175" s="180">
        <v>-123.34</v>
      </c>
    </row>
    <row r="176" spans="1:16" ht="19.5" hidden="1" customHeight="1">
      <c r="A176" s="172" t="s">
        <v>3730</v>
      </c>
      <c r="B176" s="176">
        <v>46119</v>
      </c>
      <c r="C176" s="172" t="s">
        <v>100</v>
      </c>
      <c r="D176" s="172" t="s">
        <v>101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2550</v>
      </c>
      <c r="J176" s="176">
        <v>46116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1004.76</v>
      </c>
    </row>
    <row r="177" spans="1:16" ht="19.5" hidden="1" customHeight="1">
      <c r="A177" s="172" t="s">
        <v>3730</v>
      </c>
      <c r="B177" s="176">
        <v>46119</v>
      </c>
      <c r="C177" s="172" t="s">
        <v>100</v>
      </c>
      <c r="D177" s="172" t="s">
        <v>102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2550</v>
      </c>
      <c r="J177" s="176">
        <v>46116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10.050000000000001</v>
      </c>
    </row>
    <row r="178" spans="1:16" ht="19.5" hidden="1" customHeight="1">
      <c r="A178" s="172" t="s">
        <v>3730</v>
      </c>
      <c r="B178" s="176">
        <v>46119</v>
      </c>
      <c r="C178" s="172" t="s">
        <v>100</v>
      </c>
      <c r="D178" s="172" t="s">
        <v>103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2550</v>
      </c>
      <c r="J178" s="176">
        <v>46116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1535.19</v>
      </c>
    </row>
    <row r="179" spans="1:16" ht="19.5" hidden="1" customHeight="1">
      <c r="A179" s="172" t="s">
        <v>3730</v>
      </c>
      <c r="B179" s="176">
        <v>46119</v>
      </c>
      <c r="C179" s="172" t="s">
        <v>104</v>
      </c>
      <c r="D179" s="172" t="s">
        <v>105</v>
      </c>
      <c r="E179" s="172" t="s">
        <v>60</v>
      </c>
      <c r="F179" s="172" t="s">
        <v>1426</v>
      </c>
      <c r="G179" s="172" t="s">
        <v>84</v>
      </c>
      <c r="H179" s="177">
        <v>1</v>
      </c>
      <c r="I179" s="178">
        <v>2550</v>
      </c>
      <c r="J179" s="176">
        <v>46116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-1096.5</v>
      </c>
    </row>
    <row r="180" spans="1:16" ht="19.5" hidden="1" customHeight="1">
      <c r="A180" s="172" t="s">
        <v>3730</v>
      </c>
      <c r="B180" s="176">
        <v>46119</v>
      </c>
      <c r="C180" s="172" t="s">
        <v>2694</v>
      </c>
      <c r="D180" s="172" t="s">
        <v>95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2550</v>
      </c>
      <c r="J180" s="176">
        <v>46116</v>
      </c>
      <c r="K180" s="172" t="s">
        <v>93</v>
      </c>
      <c r="L180" s="172" t="s">
        <v>94</v>
      </c>
      <c r="M180" s="179">
        <v>0.43</v>
      </c>
      <c r="N180" s="177"/>
      <c r="O180" s="177"/>
      <c r="P180" s="180">
        <v>-6.7</v>
      </c>
    </row>
    <row r="181" spans="1:16" ht="19.5" hidden="1" customHeight="1">
      <c r="A181" s="172" t="s">
        <v>3731</v>
      </c>
      <c r="B181" s="176">
        <v>46119</v>
      </c>
      <c r="C181" s="172" t="s">
        <v>2694</v>
      </c>
      <c r="D181" s="172" t="s">
        <v>82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46119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-17.75</v>
      </c>
    </row>
    <row r="182" spans="1:16" ht="19.5" hidden="1" customHeight="1">
      <c r="A182" s="172" t="s">
        <v>3730</v>
      </c>
      <c r="B182" s="176">
        <v>46119</v>
      </c>
      <c r="C182" s="172" t="s">
        <v>2694</v>
      </c>
      <c r="D182" s="172" t="s">
        <v>82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46116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-19.09</v>
      </c>
    </row>
    <row r="183" spans="1:16" ht="19.5" hidden="1" customHeight="1">
      <c r="A183" s="172" t="s">
        <v>3732</v>
      </c>
      <c r="B183" s="176">
        <v>46119</v>
      </c>
      <c r="C183" s="172" t="s">
        <v>2694</v>
      </c>
      <c r="D183" s="172" t="s">
        <v>82</v>
      </c>
      <c r="E183" s="172" t="s">
        <v>55</v>
      </c>
      <c r="F183" s="172" t="s">
        <v>1272</v>
      </c>
      <c r="G183" s="172" t="s">
        <v>84</v>
      </c>
      <c r="H183" s="177">
        <v>1</v>
      </c>
      <c r="I183" s="178">
        <v>0</v>
      </c>
      <c r="J183" s="176">
        <v>46119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-26.93</v>
      </c>
    </row>
    <row r="184" spans="1:16" ht="19.5" hidden="1" customHeight="1">
      <c r="A184" s="172" t="s">
        <v>3733</v>
      </c>
      <c r="B184" s="176">
        <v>46119</v>
      </c>
      <c r="C184" s="172" t="s">
        <v>92</v>
      </c>
      <c r="D184" s="172" t="s">
        <v>24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2443</v>
      </c>
      <c r="J184" s="176">
        <v>46117</v>
      </c>
      <c r="K184" s="172" t="s">
        <v>93</v>
      </c>
      <c r="L184" s="172" t="s">
        <v>94</v>
      </c>
      <c r="M184" s="179">
        <v>0.43</v>
      </c>
      <c r="N184" s="177"/>
      <c r="O184" s="177">
        <v>37</v>
      </c>
      <c r="P184" s="180">
        <v>-128.58000000000001</v>
      </c>
    </row>
    <row r="185" spans="1:16" ht="19.5" hidden="1" customHeight="1">
      <c r="A185" s="172" t="s">
        <v>3733</v>
      </c>
      <c r="B185" s="176">
        <v>46119</v>
      </c>
      <c r="C185" s="172" t="s">
        <v>100</v>
      </c>
      <c r="D185" s="172" t="s">
        <v>101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2443</v>
      </c>
      <c r="J185" s="176">
        <v>46117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986.67</v>
      </c>
    </row>
    <row r="186" spans="1:16" ht="19.5" hidden="1" customHeight="1">
      <c r="A186" s="172" t="s">
        <v>3733</v>
      </c>
      <c r="B186" s="176">
        <v>46119</v>
      </c>
      <c r="C186" s="172" t="s">
        <v>100</v>
      </c>
      <c r="D186" s="172" t="s">
        <v>102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2443</v>
      </c>
      <c r="J186" s="176">
        <v>46117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9.8699999999999992</v>
      </c>
    </row>
    <row r="187" spans="1:16" ht="19.5" hidden="1" customHeight="1">
      <c r="A187" s="172" t="s">
        <v>3733</v>
      </c>
      <c r="B187" s="176">
        <v>46119</v>
      </c>
      <c r="C187" s="172" t="s">
        <v>100</v>
      </c>
      <c r="D187" s="172" t="s">
        <v>103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2443</v>
      </c>
      <c r="J187" s="176">
        <v>46117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1446.46</v>
      </c>
    </row>
    <row r="188" spans="1:16" ht="19.5" hidden="1" customHeight="1">
      <c r="A188" s="172" t="s">
        <v>3733</v>
      </c>
      <c r="B188" s="176">
        <v>46119</v>
      </c>
      <c r="C188" s="172" t="s">
        <v>104</v>
      </c>
      <c r="D188" s="172" t="s">
        <v>105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2443</v>
      </c>
      <c r="J188" s="176">
        <v>46117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-1050.49</v>
      </c>
    </row>
    <row r="189" spans="1:16" ht="19.5" hidden="1" customHeight="1">
      <c r="A189" s="172" t="s">
        <v>3733</v>
      </c>
      <c r="B189" s="176">
        <v>46119</v>
      </c>
      <c r="C189" s="172" t="s">
        <v>2694</v>
      </c>
      <c r="D189" s="172" t="s">
        <v>95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2443</v>
      </c>
      <c r="J189" s="176">
        <v>46117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-6.44</v>
      </c>
    </row>
    <row r="190" spans="1:16" ht="19.5" hidden="1" customHeight="1">
      <c r="A190" s="172" t="s">
        <v>3734</v>
      </c>
      <c r="B190" s="176">
        <v>46119</v>
      </c>
      <c r="C190" s="172" t="s">
        <v>92</v>
      </c>
      <c r="D190" s="172" t="s">
        <v>24</v>
      </c>
      <c r="E190" s="172" t="s">
        <v>60</v>
      </c>
      <c r="F190" s="172" t="s">
        <v>1426</v>
      </c>
      <c r="G190" s="172" t="s">
        <v>84</v>
      </c>
      <c r="H190" s="177">
        <v>1</v>
      </c>
      <c r="I190" s="178">
        <v>2550</v>
      </c>
      <c r="J190" s="176">
        <v>46106</v>
      </c>
      <c r="K190" s="172" t="s">
        <v>93</v>
      </c>
      <c r="L190" s="172" t="s">
        <v>94</v>
      </c>
      <c r="M190" s="179">
        <v>0.43</v>
      </c>
      <c r="N190" s="177"/>
      <c r="O190" s="177">
        <v>34</v>
      </c>
      <c r="P190" s="180">
        <v>-108.58</v>
      </c>
    </row>
    <row r="191" spans="1:16" ht="19.5" hidden="1" customHeight="1">
      <c r="A191" s="172" t="s">
        <v>3734</v>
      </c>
      <c r="B191" s="176">
        <v>46119</v>
      </c>
      <c r="C191" s="172" t="s">
        <v>100</v>
      </c>
      <c r="D191" s="172" t="s">
        <v>101</v>
      </c>
      <c r="E191" s="172" t="s">
        <v>60</v>
      </c>
      <c r="F191" s="172" t="s">
        <v>1426</v>
      </c>
      <c r="G191" s="172" t="s">
        <v>84</v>
      </c>
      <c r="H191" s="177">
        <v>1</v>
      </c>
      <c r="I191" s="178">
        <v>2550</v>
      </c>
      <c r="J191" s="176">
        <v>46106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1122.6199999999999</v>
      </c>
    </row>
    <row r="192" spans="1:16" ht="19.5" hidden="1" customHeight="1">
      <c r="A192" s="172" t="s">
        <v>3734</v>
      </c>
      <c r="B192" s="176">
        <v>46119</v>
      </c>
      <c r="C192" s="172" t="s">
        <v>100</v>
      </c>
      <c r="D192" s="172" t="s">
        <v>102</v>
      </c>
      <c r="E192" s="172" t="s">
        <v>60</v>
      </c>
      <c r="F192" s="172" t="s">
        <v>1426</v>
      </c>
      <c r="G192" s="172" t="s">
        <v>84</v>
      </c>
      <c r="H192" s="177">
        <v>1</v>
      </c>
      <c r="I192" s="178">
        <v>2550</v>
      </c>
      <c r="J192" s="176">
        <v>46106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11.23</v>
      </c>
    </row>
    <row r="193" spans="1:16" ht="19.5" hidden="1" customHeight="1">
      <c r="A193" s="172" t="s">
        <v>3734</v>
      </c>
      <c r="B193" s="176">
        <v>46119</v>
      </c>
      <c r="C193" s="172" t="s">
        <v>100</v>
      </c>
      <c r="D193" s="172" t="s">
        <v>103</v>
      </c>
      <c r="E193" s="172" t="s">
        <v>60</v>
      </c>
      <c r="F193" s="172" t="s">
        <v>1426</v>
      </c>
      <c r="G193" s="172" t="s">
        <v>84</v>
      </c>
      <c r="H193" s="177">
        <v>1</v>
      </c>
      <c r="I193" s="178">
        <v>2550</v>
      </c>
      <c r="J193" s="176">
        <v>46106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1416.15</v>
      </c>
    </row>
    <row r="194" spans="1:16" ht="19.5" hidden="1" customHeight="1">
      <c r="A194" s="172" t="s">
        <v>3734</v>
      </c>
      <c r="B194" s="176">
        <v>46119</v>
      </c>
      <c r="C194" s="172" t="s">
        <v>104</v>
      </c>
      <c r="D194" s="172" t="s">
        <v>105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2550</v>
      </c>
      <c r="J194" s="176">
        <v>46106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-1096.5</v>
      </c>
    </row>
    <row r="195" spans="1:16" ht="19.5" hidden="1" customHeight="1">
      <c r="A195" s="172" t="s">
        <v>3734</v>
      </c>
      <c r="B195" s="176">
        <v>46119</v>
      </c>
      <c r="C195" s="172" t="s">
        <v>2694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2550</v>
      </c>
      <c r="J195" s="176">
        <v>46106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-6.17</v>
      </c>
    </row>
    <row r="196" spans="1:16" ht="19.5" hidden="1" customHeight="1">
      <c r="A196" s="172" t="s">
        <v>3733</v>
      </c>
      <c r="B196" s="176">
        <v>46119</v>
      </c>
      <c r="C196" s="172" t="s">
        <v>2694</v>
      </c>
      <c r="D196" s="172" t="s">
        <v>82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0</v>
      </c>
      <c r="J196" s="176">
        <v>46117</v>
      </c>
      <c r="K196" s="172" t="s">
        <v>85</v>
      </c>
      <c r="L196" s="172" t="s">
        <v>85</v>
      </c>
      <c r="M196" s="179">
        <v>0</v>
      </c>
      <c r="N196" s="177"/>
      <c r="O196" s="177"/>
      <c r="P196" s="180">
        <v>-18.75</v>
      </c>
    </row>
    <row r="197" spans="1:16" ht="19.5" hidden="1" customHeight="1">
      <c r="A197" s="172" t="s">
        <v>3734</v>
      </c>
      <c r="B197" s="176">
        <v>46119</v>
      </c>
      <c r="C197" s="172" t="s">
        <v>2694</v>
      </c>
      <c r="D197" s="172" t="s">
        <v>82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0</v>
      </c>
      <c r="J197" s="176">
        <v>46106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-21.33</v>
      </c>
    </row>
    <row r="198" spans="1:16" ht="19.5" hidden="1" customHeight="1">
      <c r="A198" s="172" t="s">
        <v>3735</v>
      </c>
      <c r="B198" s="176">
        <v>46119</v>
      </c>
      <c r="C198" s="172" t="s">
        <v>92</v>
      </c>
      <c r="D198" s="172" t="s">
        <v>24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2750</v>
      </c>
      <c r="J198" s="176">
        <v>46117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-120.48</v>
      </c>
    </row>
    <row r="199" spans="1:16" ht="19.5" hidden="1" customHeight="1">
      <c r="A199" s="172" t="s">
        <v>3735</v>
      </c>
      <c r="B199" s="176">
        <v>46119</v>
      </c>
      <c r="C199" s="172" t="s">
        <v>100</v>
      </c>
      <c r="D199" s="172" t="s">
        <v>101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2750</v>
      </c>
      <c r="J199" s="176">
        <v>46117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1182.8599999999999</v>
      </c>
    </row>
    <row r="200" spans="1:16" ht="19.5" hidden="1" customHeight="1">
      <c r="A200" s="172" t="s">
        <v>3735</v>
      </c>
      <c r="B200" s="176">
        <v>46119</v>
      </c>
      <c r="C200" s="172" t="s">
        <v>100</v>
      </c>
      <c r="D200" s="172" t="s">
        <v>102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2750</v>
      </c>
      <c r="J200" s="176">
        <v>46117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11.83</v>
      </c>
    </row>
    <row r="201" spans="1:16" ht="19.5" hidden="1" customHeight="1">
      <c r="A201" s="172" t="s">
        <v>3735</v>
      </c>
      <c r="B201" s="176">
        <v>46119</v>
      </c>
      <c r="C201" s="172" t="s">
        <v>100</v>
      </c>
      <c r="D201" s="172" t="s">
        <v>103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2750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1555.31</v>
      </c>
    </row>
    <row r="202" spans="1:16" ht="19.5" hidden="1" customHeight="1">
      <c r="A202" s="172" t="s">
        <v>3735</v>
      </c>
      <c r="B202" s="176">
        <v>46119</v>
      </c>
      <c r="C202" s="172" t="s">
        <v>104</v>
      </c>
      <c r="D202" s="172" t="s">
        <v>105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2750</v>
      </c>
      <c r="J202" s="176">
        <v>46117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-1182.5</v>
      </c>
    </row>
    <row r="203" spans="1:16" ht="19.5" hidden="1" customHeight="1">
      <c r="A203" s="172" t="s">
        <v>3735</v>
      </c>
      <c r="B203" s="176">
        <v>46119</v>
      </c>
      <c r="C203" s="172" t="s">
        <v>2694</v>
      </c>
      <c r="D203" s="172" t="s">
        <v>95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2750</v>
      </c>
      <c r="J203" s="176">
        <v>46117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-5.42</v>
      </c>
    </row>
    <row r="204" spans="1:16" ht="19.5" hidden="1" customHeight="1">
      <c r="A204" s="172" t="s">
        <v>3736</v>
      </c>
      <c r="B204" s="176">
        <v>46119</v>
      </c>
      <c r="C204" s="172" t="s">
        <v>92</v>
      </c>
      <c r="D204" s="172" t="s">
        <v>24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2750</v>
      </c>
      <c r="J204" s="176">
        <v>46115</v>
      </c>
      <c r="K204" s="172" t="s">
        <v>93</v>
      </c>
      <c r="L204" s="172" t="s">
        <v>94</v>
      </c>
      <c r="M204" s="179">
        <v>0.43</v>
      </c>
      <c r="N204" s="177"/>
      <c r="O204" s="177">
        <v>34</v>
      </c>
      <c r="P204" s="180">
        <v>-98.37</v>
      </c>
    </row>
    <row r="205" spans="1:16" ht="19.5" hidden="1" customHeight="1">
      <c r="A205" s="172" t="s">
        <v>3736</v>
      </c>
      <c r="B205" s="176">
        <v>46119</v>
      </c>
      <c r="C205" s="172" t="s">
        <v>100</v>
      </c>
      <c r="D205" s="172" t="s">
        <v>101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2750</v>
      </c>
      <c r="J205" s="176">
        <v>46115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1079.6199999999999</v>
      </c>
    </row>
    <row r="206" spans="1:16" ht="19.5" hidden="1" customHeight="1">
      <c r="A206" s="172" t="s">
        <v>3736</v>
      </c>
      <c r="B206" s="176">
        <v>46119</v>
      </c>
      <c r="C206" s="172" t="s">
        <v>100</v>
      </c>
      <c r="D206" s="172" t="s">
        <v>102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2750</v>
      </c>
      <c r="J206" s="176">
        <v>46115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10.8</v>
      </c>
    </row>
    <row r="207" spans="1:16" ht="19.5" hidden="1" customHeight="1">
      <c r="A207" s="172" t="s">
        <v>3736</v>
      </c>
      <c r="B207" s="176">
        <v>46119</v>
      </c>
      <c r="C207" s="172" t="s">
        <v>100</v>
      </c>
      <c r="D207" s="172" t="s">
        <v>103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2750</v>
      </c>
      <c r="J207" s="176">
        <v>46115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1659.58</v>
      </c>
    </row>
    <row r="208" spans="1:16" ht="19.5" hidden="1" customHeight="1">
      <c r="A208" s="172" t="s">
        <v>3736</v>
      </c>
      <c r="B208" s="176">
        <v>46119</v>
      </c>
      <c r="C208" s="172" t="s">
        <v>104</v>
      </c>
      <c r="D208" s="172" t="s">
        <v>105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2750</v>
      </c>
      <c r="J208" s="176">
        <v>46115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-1182.5</v>
      </c>
    </row>
    <row r="209" spans="1:16" ht="19.5" hidden="1" customHeight="1">
      <c r="A209" s="172" t="s">
        <v>3736</v>
      </c>
      <c r="B209" s="176">
        <v>46119</v>
      </c>
      <c r="C209" s="172" t="s">
        <v>2694</v>
      </c>
      <c r="D209" s="172" t="s">
        <v>95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2750</v>
      </c>
      <c r="J209" s="176">
        <v>46115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-5.7</v>
      </c>
    </row>
    <row r="210" spans="1:16" ht="19.5" hidden="1" customHeight="1">
      <c r="A210" s="172" t="s">
        <v>3737</v>
      </c>
      <c r="B210" s="176">
        <v>46119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2650</v>
      </c>
      <c r="J210" s="176">
        <v>46117</v>
      </c>
      <c r="K210" s="172" t="s">
        <v>93</v>
      </c>
      <c r="L210" s="172" t="s">
        <v>94</v>
      </c>
      <c r="M210" s="179">
        <v>0.43</v>
      </c>
      <c r="N210" s="177"/>
      <c r="O210" s="177">
        <v>37</v>
      </c>
      <c r="P210" s="180">
        <v>-118.48</v>
      </c>
    </row>
    <row r="211" spans="1:16" ht="19.5" hidden="1" customHeight="1">
      <c r="A211" s="172" t="s">
        <v>3737</v>
      </c>
      <c r="B211" s="176">
        <v>46119</v>
      </c>
      <c r="C211" s="172" t="s">
        <v>100</v>
      </c>
      <c r="D211" s="172" t="s">
        <v>101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2650</v>
      </c>
      <c r="J211" s="176">
        <v>46117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1036.19</v>
      </c>
    </row>
    <row r="212" spans="1:16" ht="19.5" hidden="1" customHeight="1">
      <c r="A212" s="172" t="s">
        <v>3737</v>
      </c>
      <c r="B212" s="176">
        <v>46119</v>
      </c>
      <c r="C212" s="172" t="s">
        <v>100</v>
      </c>
      <c r="D212" s="172" t="s">
        <v>102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2650</v>
      </c>
      <c r="J212" s="176">
        <v>46117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10.36</v>
      </c>
    </row>
    <row r="213" spans="1:16" ht="19.5" hidden="1" customHeight="1">
      <c r="A213" s="172" t="s">
        <v>3737</v>
      </c>
      <c r="B213" s="176">
        <v>46119</v>
      </c>
      <c r="C213" s="172" t="s">
        <v>100</v>
      </c>
      <c r="D213" s="172" t="s">
        <v>103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2650</v>
      </c>
      <c r="J213" s="176">
        <v>46117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1603.45</v>
      </c>
    </row>
    <row r="214" spans="1:16" ht="19.5" hidden="1" customHeight="1">
      <c r="A214" s="172" t="s">
        <v>3737</v>
      </c>
      <c r="B214" s="176">
        <v>46119</v>
      </c>
      <c r="C214" s="172" t="s">
        <v>104</v>
      </c>
      <c r="D214" s="172" t="s">
        <v>105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2650</v>
      </c>
      <c r="J214" s="176">
        <v>46117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-1139.5</v>
      </c>
    </row>
    <row r="215" spans="1:16" ht="19.5" hidden="1" customHeight="1">
      <c r="A215" s="172" t="s">
        <v>3737</v>
      </c>
      <c r="B215" s="176">
        <v>46119</v>
      </c>
      <c r="C215" s="172" t="s">
        <v>2694</v>
      </c>
      <c r="D215" s="172" t="s">
        <v>95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2650</v>
      </c>
      <c r="J215" s="176">
        <v>46117</v>
      </c>
      <c r="K215" s="172" t="s">
        <v>93</v>
      </c>
      <c r="L215" s="172" t="s">
        <v>94</v>
      </c>
      <c r="M215" s="179">
        <v>0.43</v>
      </c>
      <c r="N215" s="177"/>
      <c r="O215" s="177"/>
      <c r="P215" s="180">
        <v>-5.97</v>
      </c>
    </row>
    <row r="216" spans="1:16" ht="19.5" hidden="1" customHeight="1">
      <c r="A216" s="172" t="s">
        <v>3738</v>
      </c>
      <c r="B216" s="176">
        <v>46119</v>
      </c>
      <c r="C216" s="172" t="s">
        <v>92</v>
      </c>
      <c r="D216" s="172" t="s">
        <v>24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2750</v>
      </c>
      <c r="J216" s="176">
        <v>46116</v>
      </c>
      <c r="K216" s="172" t="s">
        <v>93</v>
      </c>
      <c r="L216" s="172" t="s">
        <v>94</v>
      </c>
      <c r="M216" s="179">
        <v>0.43</v>
      </c>
      <c r="N216" s="177"/>
      <c r="O216" s="177">
        <v>36</v>
      </c>
      <c r="P216" s="180">
        <v>-113.11</v>
      </c>
    </row>
    <row r="217" spans="1:16" ht="19.5" hidden="1" customHeight="1">
      <c r="A217" s="172" t="s">
        <v>3738</v>
      </c>
      <c r="B217" s="176">
        <v>46119</v>
      </c>
      <c r="C217" s="172" t="s">
        <v>100</v>
      </c>
      <c r="D217" s="172" t="s">
        <v>101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2750</v>
      </c>
      <c r="J217" s="176">
        <v>46116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960.23</v>
      </c>
    </row>
    <row r="218" spans="1:16" ht="19.5" hidden="1" customHeight="1">
      <c r="A218" s="172" t="s">
        <v>3738</v>
      </c>
      <c r="B218" s="176">
        <v>46119</v>
      </c>
      <c r="C218" s="172" t="s">
        <v>100</v>
      </c>
      <c r="D218" s="172" t="s">
        <v>102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2750</v>
      </c>
      <c r="J218" s="176">
        <v>46116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9.6</v>
      </c>
    </row>
    <row r="219" spans="1:16" ht="19.5" hidden="1" customHeight="1">
      <c r="A219" s="172" t="s">
        <v>3738</v>
      </c>
      <c r="B219" s="176">
        <v>46119</v>
      </c>
      <c r="C219" s="172" t="s">
        <v>100</v>
      </c>
      <c r="D219" s="172" t="s">
        <v>103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2750</v>
      </c>
      <c r="J219" s="176">
        <v>46116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1780.17</v>
      </c>
    </row>
    <row r="220" spans="1:16" ht="19.5" hidden="1" customHeight="1">
      <c r="A220" s="172" t="s">
        <v>3738</v>
      </c>
      <c r="B220" s="176">
        <v>46119</v>
      </c>
      <c r="C220" s="172" t="s">
        <v>104</v>
      </c>
      <c r="D220" s="172" t="s">
        <v>105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2750</v>
      </c>
      <c r="J220" s="176">
        <v>46116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-1182.5</v>
      </c>
    </row>
    <row r="221" spans="1:16" ht="19.5" hidden="1" customHeight="1">
      <c r="A221" s="172" t="s">
        <v>3738</v>
      </c>
      <c r="B221" s="176">
        <v>46119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2750</v>
      </c>
      <c r="J221" s="176">
        <v>46116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-5.62</v>
      </c>
    </row>
    <row r="222" spans="1:16" ht="19.5" hidden="1" customHeight="1">
      <c r="A222" s="172" t="s">
        <v>3737</v>
      </c>
      <c r="B222" s="176">
        <v>46119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46117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-19.690000000000001</v>
      </c>
    </row>
    <row r="223" spans="1:16" ht="19.5" hidden="1" customHeight="1">
      <c r="A223" s="172" t="s">
        <v>3738</v>
      </c>
      <c r="B223" s="176">
        <v>46119</v>
      </c>
      <c r="C223" s="172" t="s">
        <v>2694</v>
      </c>
      <c r="D223" s="172" t="s">
        <v>82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46116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-18.239999999999998</v>
      </c>
    </row>
    <row r="224" spans="1:16" ht="19.5" hidden="1" customHeight="1">
      <c r="A224" s="172" t="s">
        <v>3739</v>
      </c>
      <c r="B224" s="176">
        <v>46119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46119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-17.57</v>
      </c>
    </row>
    <row r="225" spans="1:16" ht="19.5" hidden="1" customHeight="1">
      <c r="A225" s="172" t="s">
        <v>3740</v>
      </c>
      <c r="B225" s="176">
        <v>46119</v>
      </c>
      <c r="C225" s="172" t="s">
        <v>2694</v>
      </c>
      <c r="D225" s="172" t="s">
        <v>82</v>
      </c>
      <c r="E225" s="172" t="s">
        <v>42</v>
      </c>
      <c r="F225" s="172" t="s">
        <v>89</v>
      </c>
      <c r="G225" s="172" t="s">
        <v>84</v>
      </c>
      <c r="H225" s="177">
        <v>1</v>
      </c>
      <c r="I225" s="178">
        <v>0</v>
      </c>
      <c r="J225" s="176">
        <v>46119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-19.690000000000001</v>
      </c>
    </row>
    <row r="226" spans="1:16" ht="19.5" hidden="1" customHeight="1">
      <c r="A226" s="172" t="s">
        <v>3741</v>
      </c>
      <c r="B226" s="176">
        <v>46119</v>
      </c>
      <c r="C226" s="172" t="s">
        <v>92</v>
      </c>
      <c r="D226" s="172" t="s">
        <v>24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46109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-56.94</v>
      </c>
    </row>
    <row r="227" spans="1:16" ht="19.5" hidden="1" customHeight="1">
      <c r="A227" s="172" t="s">
        <v>3741</v>
      </c>
      <c r="B227" s="176">
        <v>46119</v>
      </c>
      <c r="C227" s="172" t="s">
        <v>2694</v>
      </c>
      <c r="D227" s="172" t="s">
        <v>95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46109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-5.0599999999999996</v>
      </c>
    </row>
    <row r="228" spans="1:16" ht="19.5" hidden="1" customHeight="1">
      <c r="A228" s="172" t="s">
        <v>3741</v>
      </c>
      <c r="B228" s="176">
        <v>46119</v>
      </c>
      <c r="C228" s="172" t="s">
        <v>92</v>
      </c>
      <c r="D228" s="172" t="s">
        <v>96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46109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3741</v>
      </c>
      <c r="B229" s="176">
        <v>46119</v>
      </c>
      <c r="C229" s="172" t="s">
        <v>92</v>
      </c>
      <c r="D229" s="172" t="s">
        <v>97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0</v>
      </c>
      <c r="J229" s="176">
        <v>46109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-56.94</v>
      </c>
    </row>
    <row r="230" spans="1:16" ht="19.5" hidden="1" customHeight="1">
      <c r="A230" s="172" t="s">
        <v>3741</v>
      </c>
      <c r="B230" s="176">
        <v>46119</v>
      </c>
      <c r="C230" s="172" t="s">
        <v>2694</v>
      </c>
      <c r="D230" s="172" t="s">
        <v>98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0</v>
      </c>
      <c r="J230" s="176">
        <v>46109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3742</v>
      </c>
      <c r="B231" s="176">
        <v>46119</v>
      </c>
      <c r="C231" s="172" t="s">
        <v>2694</v>
      </c>
      <c r="D231" s="172" t="s">
        <v>82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46119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-18.68</v>
      </c>
    </row>
    <row r="232" spans="1:16" ht="19.5" hidden="1" customHeight="1">
      <c r="A232" s="172" t="s">
        <v>3743</v>
      </c>
      <c r="B232" s="176">
        <v>46119</v>
      </c>
      <c r="C232" s="172" t="s">
        <v>92</v>
      </c>
      <c r="D232" s="172" t="s">
        <v>24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46111</v>
      </c>
      <c r="K232" s="172" t="s">
        <v>93</v>
      </c>
      <c r="L232" s="172" t="s">
        <v>94</v>
      </c>
      <c r="M232" s="179">
        <v>0</v>
      </c>
      <c r="N232" s="177"/>
      <c r="O232" s="177">
        <v>33</v>
      </c>
      <c r="P232" s="180">
        <v>-46.77</v>
      </c>
    </row>
    <row r="233" spans="1:16" ht="19.5" hidden="1" customHeight="1">
      <c r="A233" s="172" t="s">
        <v>3743</v>
      </c>
      <c r="B233" s="176">
        <v>46119</v>
      </c>
      <c r="C233" s="172" t="s">
        <v>2694</v>
      </c>
      <c r="D233" s="172" t="s">
        <v>95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-5.98</v>
      </c>
    </row>
    <row r="234" spans="1:16" ht="19.5" hidden="1" customHeight="1">
      <c r="A234" s="172" t="s">
        <v>3743</v>
      </c>
      <c r="B234" s="176">
        <v>46119</v>
      </c>
      <c r="C234" s="172" t="s">
        <v>92</v>
      </c>
      <c r="D234" s="172" t="s">
        <v>96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3743</v>
      </c>
      <c r="B235" s="176">
        <v>46119</v>
      </c>
      <c r="C235" s="172" t="s">
        <v>92</v>
      </c>
      <c r="D235" s="172" t="s">
        <v>97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46111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3743</v>
      </c>
      <c r="B236" s="176">
        <v>46119</v>
      </c>
      <c r="C236" s="172" t="s">
        <v>2694</v>
      </c>
      <c r="D236" s="172" t="s">
        <v>98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46111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3744</v>
      </c>
      <c r="B237" s="176">
        <v>46119</v>
      </c>
      <c r="C237" s="172" t="s">
        <v>92</v>
      </c>
      <c r="D237" s="172" t="s">
        <v>24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2393</v>
      </c>
      <c r="J237" s="176">
        <v>46107</v>
      </c>
      <c r="K237" s="172" t="s">
        <v>93</v>
      </c>
      <c r="L237" s="172" t="s">
        <v>94</v>
      </c>
      <c r="M237" s="179">
        <v>0.43</v>
      </c>
      <c r="N237" s="177"/>
      <c r="O237" s="177">
        <v>35</v>
      </c>
      <c r="P237" s="180">
        <v>-113.45</v>
      </c>
    </row>
    <row r="238" spans="1:16" ht="19.5" hidden="1" customHeight="1">
      <c r="A238" s="172" t="s">
        <v>3744</v>
      </c>
      <c r="B238" s="176">
        <v>46119</v>
      </c>
      <c r="C238" s="172" t="s">
        <v>100</v>
      </c>
      <c r="D238" s="172" t="s">
        <v>101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2393</v>
      </c>
      <c r="J238" s="176">
        <v>46107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1364.07</v>
      </c>
    </row>
    <row r="239" spans="1:16" ht="19.5" hidden="1" customHeight="1">
      <c r="A239" s="172" t="s">
        <v>3744</v>
      </c>
      <c r="B239" s="176">
        <v>46119</v>
      </c>
      <c r="C239" s="172" t="s">
        <v>100</v>
      </c>
      <c r="D239" s="172" t="s">
        <v>102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2393</v>
      </c>
      <c r="J239" s="176">
        <v>46107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3744</v>
      </c>
      <c r="B240" s="176">
        <v>46119</v>
      </c>
      <c r="C240" s="172" t="s">
        <v>100</v>
      </c>
      <c r="D240" s="172" t="s">
        <v>103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2393</v>
      </c>
      <c r="J240" s="176">
        <v>46107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1028.93</v>
      </c>
    </row>
    <row r="241" spans="1:16" ht="19.5" hidden="1" customHeight="1">
      <c r="A241" s="172" t="s">
        <v>3744</v>
      </c>
      <c r="B241" s="176">
        <v>46119</v>
      </c>
      <c r="C241" s="172" t="s">
        <v>104</v>
      </c>
      <c r="D241" s="172" t="s">
        <v>105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2393</v>
      </c>
      <c r="J241" s="176">
        <v>46107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-1028.99</v>
      </c>
    </row>
    <row r="242" spans="1:16" ht="19.5" hidden="1" customHeight="1">
      <c r="A242" s="172" t="s">
        <v>3744</v>
      </c>
      <c r="B242" s="176">
        <v>46119</v>
      </c>
      <c r="C242" s="172" t="s">
        <v>2694</v>
      </c>
      <c r="D242" s="172" t="s">
        <v>95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2393</v>
      </c>
      <c r="J242" s="176">
        <v>46107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-5.6</v>
      </c>
    </row>
    <row r="243" spans="1:16" ht="19.5" hidden="1" customHeight="1">
      <c r="A243" s="172" t="s">
        <v>3745</v>
      </c>
      <c r="B243" s="176">
        <v>46119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46113</v>
      </c>
      <c r="K243" s="172" t="s">
        <v>93</v>
      </c>
      <c r="L243" s="172" t="s">
        <v>94</v>
      </c>
      <c r="M243" s="179">
        <v>0</v>
      </c>
      <c r="N243" s="177"/>
      <c r="O243" s="177">
        <v>32</v>
      </c>
      <c r="P243" s="180">
        <v>-56.94</v>
      </c>
    </row>
    <row r="244" spans="1:16" ht="19.5" hidden="1" customHeight="1">
      <c r="A244" s="172" t="s">
        <v>3745</v>
      </c>
      <c r="B244" s="176">
        <v>46119</v>
      </c>
      <c r="C244" s="172" t="s">
        <v>2694</v>
      </c>
      <c r="D244" s="172" t="s">
        <v>95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46113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-6.49</v>
      </c>
    </row>
    <row r="245" spans="1:16" ht="19.5" hidden="1" customHeight="1">
      <c r="A245" s="172" t="s">
        <v>3745</v>
      </c>
      <c r="B245" s="176">
        <v>46119</v>
      </c>
      <c r="C245" s="172" t="s">
        <v>92</v>
      </c>
      <c r="D245" s="172" t="s">
        <v>96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46113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3745</v>
      </c>
      <c r="B246" s="176">
        <v>46119</v>
      </c>
      <c r="C246" s="172" t="s">
        <v>92</v>
      </c>
      <c r="D246" s="172" t="s">
        <v>97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46113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3745</v>
      </c>
      <c r="B247" s="176">
        <v>46119</v>
      </c>
      <c r="C247" s="172" t="s">
        <v>2694</v>
      </c>
      <c r="D247" s="172" t="s">
        <v>98</v>
      </c>
      <c r="E247" s="172" t="s">
        <v>52</v>
      </c>
      <c r="F247" s="172" t="s">
        <v>90</v>
      </c>
      <c r="G247" s="172" t="s">
        <v>84</v>
      </c>
      <c r="H247" s="177">
        <v>1</v>
      </c>
      <c r="I247" s="178">
        <v>0</v>
      </c>
      <c r="J247" s="176">
        <v>46113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3746</v>
      </c>
      <c r="B248" s="176">
        <v>46119</v>
      </c>
      <c r="C248" s="172" t="s">
        <v>92</v>
      </c>
      <c r="D248" s="172" t="s">
        <v>24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46109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-56.94</v>
      </c>
    </row>
    <row r="249" spans="1:16" ht="19.5" hidden="1" customHeight="1">
      <c r="A249" s="172" t="s">
        <v>3746</v>
      </c>
      <c r="B249" s="176">
        <v>46119</v>
      </c>
      <c r="C249" s="172" t="s">
        <v>2694</v>
      </c>
      <c r="D249" s="172" t="s">
        <v>95</v>
      </c>
      <c r="E249" s="172" t="s">
        <v>52</v>
      </c>
      <c r="F249" s="172" t="s">
        <v>90</v>
      </c>
      <c r="G249" s="172" t="s">
        <v>84</v>
      </c>
      <c r="H249" s="177">
        <v>1</v>
      </c>
      <c r="I249" s="178">
        <v>0</v>
      </c>
      <c r="J249" s="176">
        <v>46109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-5.0599999999999996</v>
      </c>
    </row>
    <row r="250" spans="1:16" ht="19.5" hidden="1" customHeight="1">
      <c r="A250" s="172" t="s">
        <v>3746</v>
      </c>
      <c r="B250" s="176">
        <v>46119</v>
      </c>
      <c r="C250" s="172" t="s">
        <v>92</v>
      </c>
      <c r="D250" s="172" t="s">
        <v>96</v>
      </c>
      <c r="E250" s="172" t="s">
        <v>52</v>
      </c>
      <c r="F250" s="172" t="s">
        <v>90</v>
      </c>
      <c r="G250" s="172" t="s">
        <v>84</v>
      </c>
      <c r="H250" s="177">
        <v>1</v>
      </c>
      <c r="I250" s="178">
        <v>0</v>
      </c>
      <c r="J250" s="176">
        <v>46109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3746</v>
      </c>
      <c r="B251" s="176">
        <v>46119</v>
      </c>
      <c r="C251" s="172" t="s">
        <v>92</v>
      </c>
      <c r="D251" s="172" t="s">
        <v>97</v>
      </c>
      <c r="E251" s="172" t="s">
        <v>52</v>
      </c>
      <c r="F251" s="172" t="s">
        <v>90</v>
      </c>
      <c r="G251" s="172" t="s">
        <v>84</v>
      </c>
      <c r="H251" s="177">
        <v>1</v>
      </c>
      <c r="I251" s="178">
        <v>0</v>
      </c>
      <c r="J251" s="176">
        <v>46109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-56.94</v>
      </c>
    </row>
    <row r="252" spans="1:16" ht="19.5" hidden="1" customHeight="1">
      <c r="A252" s="172" t="s">
        <v>3746</v>
      </c>
      <c r="B252" s="176">
        <v>46119</v>
      </c>
      <c r="C252" s="172" t="s">
        <v>2694</v>
      </c>
      <c r="D252" s="172" t="s">
        <v>98</v>
      </c>
      <c r="E252" s="172" t="s">
        <v>52</v>
      </c>
      <c r="F252" s="172" t="s">
        <v>90</v>
      </c>
      <c r="G252" s="172" t="s">
        <v>84</v>
      </c>
      <c r="H252" s="177">
        <v>1</v>
      </c>
      <c r="I252" s="178">
        <v>0</v>
      </c>
      <c r="J252" s="176">
        <v>46109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3747</v>
      </c>
      <c r="B253" s="176">
        <v>46119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2600</v>
      </c>
      <c r="J253" s="176">
        <v>46118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-80</v>
      </c>
    </row>
    <row r="254" spans="1:16" ht="19.5" hidden="1" customHeight="1">
      <c r="A254" s="172" t="s">
        <v>3747</v>
      </c>
      <c r="B254" s="176">
        <v>46119</v>
      </c>
      <c r="C254" s="172" t="s">
        <v>100</v>
      </c>
      <c r="D254" s="172" t="s">
        <v>101</v>
      </c>
      <c r="E254" s="172" t="s">
        <v>52</v>
      </c>
      <c r="F254" s="172" t="s">
        <v>90</v>
      </c>
      <c r="G254" s="172" t="s">
        <v>84</v>
      </c>
      <c r="H254" s="177">
        <v>1</v>
      </c>
      <c r="I254" s="178">
        <v>2600</v>
      </c>
      <c r="J254" s="176">
        <v>46118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901.52</v>
      </c>
    </row>
    <row r="255" spans="1:16" ht="19.5" hidden="1" customHeight="1">
      <c r="A255" s="172" t="s">
        <v>3747</v>
      </c>
      <c r="B255" s="176">
        <v>46119</v>
      </c>
      <c r="C255" s="172" t="s">
        <v>100</v>
      </c>
      <c r="D255" s="172" t="s">
        <v>102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2600</v>
      </c>
      <c r="J255" s="176">
        <v>46118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9.02</v>
      </c>
    </row>
    <row r="256" spans="1:16" ht="19.5" hidden="1" customHeight="1">
      <c r="A256" s="172" t="s">
        <v>3747</v>
      </c>
      <c r="B256" s="176">
        <v>46119</v>
      </c>
      <c r="C256" s="172" t="s">
        <v>100</v>
      </c>
      <c r="D256" s="172" t="s">
        <v>103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2600</v>
      </c>
      <c r="J256" s="176">
        <v>46118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1689.46</v>
      </c>
    </row>
    <row r="257" spans="1:16" ht="19.5" hidden="1" customHeight="1">
      <c r="A257" s="172" t="s">
        <v>3747</v>
      </c>
      <c r="B257" s="176">
        <v>46119</v>
      </c>
      <c r="C257" s="172" t="s">
        <v>104</v>
      </c>
      <c r="D257" s="172" t="s">
        <v>105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2600</v>
      </c>
      <c r="J257" s="176">
        <v>46118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-1248</v>
      </c>
    </row>
    <row r="258" spans="1:16" ht="19.5" hidden="1" customHeight="1">
      <c r="A258" s="172" t="s">
        <v>3747</v>
      </c>
      <c r="B258" s="176">
        <v>46119</v>
      </c>
      <c r="C258" s="172" t="s">
        <v>2694</v>
      </c>
      <c r="D258" s="172" t="s">
        <v>95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2600</v>
      </c>
      <c r="J258" s="176">
        <v>46118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-6.36</v>
      </c>
    </row>
    <row r="259" spans="1:16" ht="19.5" hidden="1" customHeight="1">
      <c r="A259" s="172" t="s">
        <v>3747</v>
      </c>
      <c r="B259" s="176">
        <v>46119</v>
      </c>
      <c r="C259" s="172" t="s">
        <v>2694</v>
      </c>
      <c r="D259" s="172" t="s">
        <v>82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46118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-17.13</v>
      </c>
    </row>
    <row r="260" spans="1:16" ht="19.5" hidden="1" customHeight="1">
      <c r="A260" s="172" t="s">
        <v>3748</v>
      </c>
      <c r="B260" s="176">
        <v>46119</v>
      </c>
      <c r="C260" s="172" t="s">
        <v>2694</v>
      </c>
      <c r="D260" s="172" t="s">
        <v>82</v>
      </c>
      <c r="E260" s="172" t="s">
        <v>57</v>
      </c>
      <c r="F260" s="172" t="s">
        <v>1263</v>
      </c>
      <c r="G260" s="172" t="s">
        <v>84</v>
      </c>
      <c r="H260" s="177">
        <v>1</v>
      </c>
      <c r="I260" s="178">
        <v>0</v>
      </c>
      <c r="J260" s="176">
        <v>46119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-7.23</v>
      </c>
    </row>
    <row r="261" spans="1:16" ht="19.5" customHeight="1">
      <c r="A261" s="172" t="s">
        <v>3246</v>
      </c>
      <c r="B261" s="176">
        <v>46119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46119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-347.84</v>
      </c>
    </row>
    <row r="262" spans="1:16" ht="19.5" customHeight="1">
      <c r="A262" s="172" t="s">
        <v>142</v>
      </c>
      <c r="B262" s="176">
        <v>46119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46119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-2389.3000000000002</v>
      </c>
    </row>
    <row r="263" spans="1:16" ht="19.5" customHeight="1">
      <c r="A263" s="172" t="s">
        <v>3251</v>
      </c>
      <c r="B263" s="176">
        <v>46119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46119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-701</v>
      </c>
    </row>
    <row r="264" spans="1:16" ht="19.5" customHeight="1">
      <c r="A264" s="172" t="s">
        <v>3720</v>
      </c>
      <c r="B264" s="176">
        <v>46119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46119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-291.39999999999998</v>
      </c>
    </row>
    <row r="265" spans="1:16" ht="19.5" customHeight="1">
      <c r="A265" s="172" t="s">
        <v>3432</v>
      </c>
      <c r="B265" s="176">
        <v>46119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46119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-1103.76</v>
      </c>
    </row>
    <row r="266" spans="1:16" ht="19.5" customHeight="1">
      <c r="A266" s="172" t="s">
        <v>3718</v>
      </c>
      <c r="B266" s="176">
        <v>46119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46119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-270.04000000000002</v>
      </c>
    </row>
    <row r="267" spans="1:16" ht="19.5" customHeight="1">
      <c r="A267" s="172" t="s">
        <v>3433</v>
      </c>
      <c r="B267" s="176">
        <v>46119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46119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-598.79</v>
      </c>
    </row>
    <row r="268" spans="1:16" ht="19.5" customHeight="1">
      <c r="A268" s="172" t="s">
        <v>3434</v>
      </c>
      <c r="B268" s="176">
        <v>46119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46119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-1225.77</v>
      </c>
    </row>
    <row r="269" spans="1:16" ht="19.5" customHeight="1">
      <c r="A269" s="172" t="s">
        <v>3013</v>
      </c>
      <c r="B269" s="176">
        <v>46119</v>
      </c>
      <c r="C269" s="172" t="s">
        <v>109</v>
      </c>
      <c r="D269" s="172" t="s">
        <v>143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46119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-137.5</v>
      </c>
    </row>
    <row r="270" spans="1:16" ht="19.5" customHeight="1">
      <c r="A270" s="172" t="s">
        <v>3407</v>
      </c>
      <c r="B270" s="176">
        <v>46119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46119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-434.97</v>
      </c>
    </row>
    <row r="271" spans="1:16" ht="19.5" customHeight="1">
      <c r="A271" s="172" t="s">
        <v>3406</v>
      </c>
      <c r="B271" s="176">
        <v>46119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46119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-593.85</v>
      </c>
    </row>
    <row r="272" spans="1:16" ht="19.5" customHeight="1">
      <c r="A272" s="172" t="s">
        <v>3719</v>
      </c>
      <c r="B272" s="176">
        <v>46119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46119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-275.14999999999998</v>
      </c>
    </row>
    <row r="273" spans="1:16" ht="19.5" customHeight="1">
      <c r="A273" s="172" t="s">
        <v>3408</v>
      </c>
      <c r="B273" s="176">
        <v>46119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46119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-568.29999999999995</v>
      </c>
    </row>
    <row r="274" spans="1:16" ht="19.5" hidden="1" customHeight="1">
      <c r="A274" s="172" t="s">
        <v>3749</v>
      </c>
      <c r="B274" s="176">
        <v>46120</v>
      </c>
      <c r="C274" s="172" t="s">
        <v>2694</v>
      </c>
      <c r="D274" s="172" t="s">
        <v>82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0</v>
      </c>
      <c r="J274" s="176">
        <v>46120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-18.16</v>
      </c>
    </row>
    <row r="275" spans="1:16" ht="19.5" hidden="1" customHeight="1">
      <c r="A275" s="172" t="s">
        <v>3750</v>
      </c>
      <c r="B275" s="176">
        <v>46120</v>
      </c>
      <c r="C275" s="172" t="s">
        <v>92</v>
      </c>
      <c r="D275" s="172" t="s">
        <v>24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0</v>
      </c>
      <c r="J275" s="176">
        <v>46111</v>
      </c>
      <c r="K275" s="172" t="s">
        <v>93</v>
      </c>
      <c r="L275" s="172" t="s">
        <v>94</v>
      </c>
      <c r="M275" s="179">
        <v>0</v>
      </c>
      <c r="N275" s="177"/>
      <c r="O275" s="177">
        <v>33</v>
      </c>
      <c r="P275" s="180">
        <v>-46.77</v>
      </c>
    </row>
    <row r="276" spans="1:16" ht="19.5" hidden="1" customHeight="1">
      <c r="A276" s="172" t="s">
        <v>3750</v>
      </c>
      <c r="B276" s="176">
        <v>46120</v>
      </c>
      <c r="C276" s="172" t="s">
        <v>2694</v>
      </c>
      <c r="D276" s="172" t="s">
        <v>95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0</v>
      </c>
      <c r="J276" s="176">
        <v>46111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-7.33</v>
      </c>
    </row>
    <row r="277" spans="1:16" ht="19.5" hidden="1" customHeight="1">
      <c r="A277" s="172" t="s">
        <v>3751</v>
      </c>
      <c r="B277" s="176">
        <v>46120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46111</v>
      </c>
      <c r="K277" s="172" t="s">
        <v>93</v>
      </c>
      <c r="L277" s="172" t="s">
        <v>94</v>
      </c>
      <c r="M277" s="179">
        <v>0</v>
      </c>
      <c r="N277" s="177"/>
      <c r="O277" s="177">
        <v>33</v>
      </c>
      <c r="P277" s="180">
        <v>-46.77</v>
      </c>
    </row>
    <row r="278" spans="1:16" ht="19.5" hidden="1" customHeight="1">
      <c r="A278" s="172" t="s">
        <v>3751</v>
      </c>
      <c r="B278" s="176">
        <v>46120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46111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-7.33</v>
      </c>
    </row>
    <row r="279" spans="1:16" ht="19.5" hidden="1" customHeight="1">
      <c r="A279" s="172" t="s">
        <v>3750</v>
      </c>
      <c r="B279" s="176">
        <v>46120</v>
      </c>
      <c r="C279" s="172" t="s">
        <v>92</v>
      </c>
      <c r="D279" s="172" t="s">
        <v>96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46111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0</v>
      </c>
    </row>
    <row r="280" spans="1:16" ht="19.5" hidden="1" customHeight="1">
      <c r="A280" s="172" t="s">
        <v>3750</v>
      </c>
      <c r="B280" s="176">
        <v>46120</v>
      </c>
      <c r="C280" s="172" t="s">
        <v>92</v>
      </c>
      <c r="D280" s="172" t="s">
        <v>97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46111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-46.77</v>
      </c>
    </row>
    <row r="281" spans="1:16" ht="19.5" hidden="1" customHeight="1">
      <c r="A281" s="172" t="s">
        <v>3750</v>
      </c>
      <c r="B281" s="176">
        <v>46120</v>
      </c>
      <c r="C281" s="172" t="s">
        <v>2694</v>
      </c>
      <c r="D281" s="172" t="s">
        <v>98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-15</v>
      </c>
    </row>
    <row r="282" spans="1:16" ht="19.5" hidden="1" customHeight="1">
      <c r="A282" s="172" t="s">
        <v>3751</v>
      </c>
      <c r="B282" s="176">
        <v>46120</v>
      </c>
      <c r="C282" s="172" t="s">
        <v>92</v>
      </c>
      <c r="D282" s="172" t="s">
        <v>96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3751</v>
      </c>
      <c r="B283" s="176">
        <v>46120</v>
      </c>
      <c r="C283" s="172" t="s">
        <v>92</v>
      </c>
      <c r="D283" s="172" t="s">
        <v>97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3751</v>
      </c>
      <c r="B284" s="176">
        <v>46120</v>
      </c>
      <c r="C284" s="172" t="s">
        <v>2694</v>
      </c>
      <c r="D284" s="172" t="s">
        <v>98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46111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3752</v>
      </c>
      <c r="B285" s="176">
        <v>46120</v>
      </c>
      <c r="C285" s="172" t="s">
        <v>2694</v>
      </c>
      <c r="D285" s="172" t="s">
        <v>82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-18.190000000000001</v>
      </c>
    </row>
    <row r="286" spans="1:16" ht="19.5" hidden="1" customHeight="1">
      <c r="A286" s="172" t="s">
        <v>3753</v>
      </c>
      <c r="B286" s="176">
        <v>46120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46116</v>
      </c>
      <c r="K286" s="172" t="s">
        <v>93</v>
      </c>
      <c r="L286" s="172" t="s">
        <v>94</v>
      </c>
      <c r="M286" s="179">
        <v>0</v>
      </c>
      <c r="N286" s="177"/>
      <c r="O286" s="177">
        <v>36</v>
      </c>
      <c r="P286" s="180">
        <v>-46.77</v>
      </c>
    </row>
    <row r="287" spans="1:16" ht="19.5" hidden="1" customHeight="1">
      <c r="A287" s="172" t="s">
        <v>3753</v>
      </c>
      <c r="B287" s="176">
        <v>46120</v>
      </c>
      <c r="C287" s="172" t="s">
        <v>2694</v>
      </c>
      <c r="D287" s="172" t="s">
        <v>95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0</v>
      </c>
      <c r="J287" s="176">
        <v>46116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-6.35</v>
      </c>
    </row>
    <row r="288" spans="1:16" ht="19.5" hidden="1" customHeight="1">
      <c r="A288" s="172" t="s">
        <v>3753</v>
      </c>
      <c r="B288" s="176">
        <v>46120</v>
      </c>
      <c r="C288" s="172" t="s">
        <v>92</v>
      </c>
      <c r="D288" s="172" t="s">
        <v>96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46116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3753</v>
      </c>
      <c r="B289" s="176">
        <v>46120</v>
      </c>
      <c r="C289" s="172" t="s">
        <v>92</v>
      </c>
      <c r="D289" s="172" t="s">
        <v>97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46116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-46.77</v>
      </c>
    </row>
    <row r="290" spans="1:16" ht="19.5" hidden="1" customHeight="1">
      <c r="A290" s="172" t="s">
        <v>3753</v>
      </c>
      <c r="B290" s="176">
        <v>46120</v>
      </c>
      <c r="C290" s="172" t="s">
        <v>2694</v>
      </c>
      <c r="D290" s="172" t="s">
        <v>98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46116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-15</v>
      </c>
    </row>
    <row r="291" spans="1:16" ht="19.5" hidden="1" customHeight="1">
      <c r="A291" s="172" t="s">
        <v>3699</v>
      </c>
      <c r="B291" s="176">
        <v>46120</v>
      </c>
      <c r="C291" s="172" t="s">
        <v>92</v>
      </c>
      <c r="D291" s="172" t="s">
        <v>24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46109</v>
      </c>
      <c r="K291" s="172" t="s">
        <v>93</v>
      </c>
      <c r="L291" s="172" t="s">
        <v>94</v>
      </c>
      <c r="M291" s="179">
        <v>0</v>
      </c>
      <c r="N291" s="177"/>
      <c r="O291" s="177">
        <v>34</v>
      </c>
      <c r="P291" s="180">
        <v>-56.94</v>
      </c>
    </row>
    <row r="292" spans="1:16" ht="19.5" hidden="1" customHeight="1">
      <c r="A292" s="172" t="s">
        <v>3699</v>
      </c>
      <c r="B292" s="176">
        <v>46120</v>
      </c>
      <c r="C292" s="172" t="s">
        <v>2694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0</v>
      </c>
      <c r="J292" s="176">
        <v>46109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-7.79</v>
      </c>
    </row>
    <row r="293" spans="1:16" ht="19.5" hidden="1" customHeight="1">
      <c r="A293" s="172" t="s">
        <v>3700</v>
      </c>
      <c r="B293" s="176">
        <v>46120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46109</v>
      </c>
      <c r="K293" s="172" t="s">
        <v>93</v>
      </c>
      <c r="L293" s="172" t="s">
        <v>94</v>
      </c>
      <c r="M293" s="179">
        <v>0</v>
      </c>
      <c r="N293" s="177"/>
      <c r="O293" s="177">
        <v>34</v>
      </c>
      <c r="P293" s="180">
        <v>-56.94</v>
      </c>
    </row>
    <row r="294" spans="1:16" ht="19.5" hidden="1" customHeight="1">
      <c r="A294" s="172" t="s">
        <v>3700</v>
      </c>
      <c r="B294" s="176">
        <v>46120</v>
      </c>
      <c r="C294" s="172" t="s">
        <v>2694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46109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-7.79</v>
      </c>
    </row>
    <row r="295" spans="1:16" ht="19.5" hidden="1" customHeight="1">
      <c r="A295" s="172" t="s">
        <v>3700</v>
      </c>
      <c r="B295" s="176">
        <v>46120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46109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3700</v>
      </c>
      <c r="B296" s="176">
        <v>46120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46109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-56.94</v>
      </c>
    </row>
    <row r="297" spans="1:16" ht="19.5" hidden="1" customHeight="1">
      <c r="A297" s="172" t="s">
        <v>3700</v>
      </c>
      <c r="B297" s="176">
        <v>46120</v>
      </c>
      <c r="C297" s="172" t="s">
        <v>2694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46109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hidden="1" customHeight="1">
      <c r="A298" s="172" t="s">
        <v>3699</v>
      </c>
      <c r="B298" s="176">
        <v>46120</v>
      </c>
      <c r="C298" s="172" t="s">
        <v>92</v>
      </c>
      <c r="D298" s="172" t="s">
        <v>96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46109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hidden="1" customHeight="1">
      <c r="A299" s="172" t="s">
        <v>3699</v>
      </c>
      <c r="B299" s="176">
        <v>46120</v>
      </c>
      <c r="C299" s="172" t="s">
        <v>92</v>
      </c>
      <c r="D299" s="172" t="s">
        <v>97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46109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-56.94</v>
      </c>
    </row>
    <row r="300" spans="1:16" ht="19.5" hidden="1" customHeight="1">
      <c r="A300" s="172" t="s">
        <v>3699</v>
      </c>
      <c r="B300" s="176">
        <v>46120</v>
      </c>
      <c r="C300" s="172" t="s">
        <v>2694</v>
      </c>
      <c r="D300" s="172" t="s">
        <v>98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46109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hidden="1" customHeight="1">
      <c r="A301" s="172" t="s">
        <v>3754</v>
      </c>
      <c r="B301" s="176">
        <v>46120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46112</v>
      </c>
      <c r="K301" s="172" t="s">
        <v>93</v>
      </c>
      <c r="L301" s="172" t="s">
        <v>94</v>
      </c>
      <c r="M301" s="179">
        <v>0</v>
      </c>
      <c r="N301" s="177"/>
      <c r="O301" s="177">
        <v>32</v>
      </c>
      <c r="P301" s="180">
        <v>-56.94</v>
      </c>
    </row>
    <row r="302" spans="1:16" ht="19.5" hidden="1" customHeight="1">
      <c r="A302" s="172" t="s">
        <v>3754</v>
      </c>
      <c r="B302" s="176">
        <v>46120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46112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-10.73</v>
      </c>
    </row>
    <row r="303" spans="1:16" ht="19.5" hidden="1" customHeight="1">
      <c r="A303" s="172" t="s">
        <v>3754</v>
      </c>
      <c r="B303" s="176">
        <v>46120</v>
      </c>
      <c r="C303" s="172" t="s">
        <v>92</v>
      </c>
      <c r="D303" s="172" t="s">
        <v>96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46112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hidden="1" customHeight="1">
      <c r="A304" s="172" t="s">
        <v>3754</v>
      </c>
      <c r="B304" s="176">
        <v>46120</v>
      </c>
      <c r="C304" s="172" t="s">
        <v>92</v>
      </c>
      <c r="D304" s="172" t="s">
        <v>97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46112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-56.94</v>
      </c>
    </row>
    <row r="305" spans="1:16" ht="19.5" hidden="1" customHeight="1">
      <c r="A305" s="172" t="s">
        <v>3754</v>
      </c>
      <c r="B305" s="176">
        <v>46120</v>
      </c>
      <c r="C305" s="172" t="s">
        <v>2694</v>
      </c>
      <c r="D305" s="172" t="s">
        <v>98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0</v>
      </c>
      <c r="J305" s="176">
        <v>46112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hidden="1" customHeight="1">
      <c r="A306" s="172" t="s">
        <v>3755</v>
      </c>
      <c r="B306" s="176">
        <v>46120</v>
      </c>
      <c r="C306" s="172" t="s">
        <v>2694</v>
      </c>
      <c r="D306" s="172" t="s">
        <v>276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46120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-24</v>
      </c>
    </row>
    <row r="307" spans="1:16" ht="19.5" hidden="1" customHeight="1">
      <c r="A307" s="172" t="s">
        <v>3756</v>
      </c>
      <c r="B307" s="176">
        <v>46120</v>
      </c>
      <c r="C307" s="172" t="s">
        <v>2694</v>
      </c>
      <c r="D307" s="172" t="s">
        <v>276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0</v>
      </c>
      <c r="J307" s="176">
        <v>46120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-48</v>
      </c>
    </row>
    <row r="308" spans="1:16" ht="19.5" hidden="1" customHeight="1">
      <c r="A308" s="172" t="s">
        <v>3757</v>
      </c>
      <c r="B308" s="176">
        <v>46120</v>
      </c>
      <c r="C308" s="172" t="s">
        <v>92</v>
      </c>
      <c r="D308" s="172" t="s">
        <v>24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46114</v>
      </c>
      <c r="K308" s="172" t="s">
        <v>93</v>
      </c>
      <c r="L308" s="172" t="s">
        <v>94</v>
      </c>
      <c r="M308" s="179">
        <v>0</v>
      </c>
      <c r="N308" s="177"/>
      <c r="O308" s="177">
        <v>32</v>
      </c>
      <c r="P308" s="180">
        <v>-46.77</v>
      </c>
    </row>
    <row r="309" spans="1:16" ht="19.5" hidden="1" customHeight="1">
      <c r="A309" s="172" t="s">
        <v>3757</v>
      </c>
      <c r="B309" s="176">
        <v>46120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46114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-5.96</v>
      </c>
    </row>
    <row r="310" spans="1:16" ht="19.5" hidden="1" customHeight="1">
      <c r="A310" s="172" t="s">
        <v>3757</v>
      </c>
      <c r="B310" s="176">
        <v>46120</v>
      </c>
      <c r="C310" s="172" t="s">
        <v>92</v>
      </c>
      <c r="D310" s="172" t="s">
        <v>96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46114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0</v>
      </c>
    </row>
    <row r="311" spans="1:16" ht="19.5" hidden="1" customHeight="1">
      <c r="A311" s="172" t="s">
        <v>3757</v>
      </c>
      <c r="B311" s="176">
        <v>46120</v>
      </c>
      <c r="C311" s="172" t="s">
        <v>92</v>
      </c>
      <c r="D311" s="172" t="s">
        <v>97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46114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-46.77</v>
      </c>
    </row>
    <row r="312" spans="1:16" ht="19.5" hidden="1" customHeight="1">
      <c r="A312" s="172" t="s">
        <v>3757</v>
      </c>
      <c r="B312" s="176">
        <v>46120</v>
      </c>
      <c r="C312" s="172" t="s">
        <v>2694</v>
      </c>
      <c r="D312" s="172" t="s">
        <v>98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46114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-15</v>
      </c>
    </row>
    <row r="313" spans="1:16" ht="19.5" hidden="1" customHeight="1">
      <c r="A313" s="172" t="s">
        <v>3577</v>
      </c>
      <c r="B313" s="176">
        <v>46120</v>
      </c>
      <c r="C313" s="172" t="s">
        <v>2694</v>
      </c>
      <c r="D313" s="172" t="s">
        <v>98</v>
      </c>
      <c r="E313" s="172" t="s">
        <v>39</v>
      </c>
      <c r="F313" s="172" t="s">
        <v>117</v>
      </c>
      <c r="G313" s="172" t="s">
        <v>84</v>
      </c>
      <c r="H313" s="177">
        <v>1</v>
      </c>
      <c r="I313" s="178">
        <v>0</v>
      </c>
      <c r="J313" s="176">
        <v>46110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3609</v>
      </c>
      <c r="B314" s="176">
        <v>46120</v>
      </c>
      <c r="C314" s="172" t="s">
        <v>166</v>
      </c>
      <c r="D314" s="172" t="s">
        <v>167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-2200</v>
      </c>
      <c r="J314" s="176">
        <v>46109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-836.19</v>
      </c>
    </row>
    <row r="315" spans="1:16" ht="19.5" hidden="1" customHeight="1">
      <c r="A315" s="172" t="s">
        <v>3609</v>
      </c>
      <c r="B315" s="176">
        <v>46120</v>
      </c>
      <c r="C315" s="172" t="s">
        <v>166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-2200</v>
      </c>
      <c r="J315" s="176">
        <v>46109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-8.36</v>
      </c>
    </row>
    <row r="316" spans="1:16" ht="19.5" hidden="1" customHeight="1">
      <c r="A316" s="172" t="s">
        <v>3609</v>
      </c>
      <c r="B316" s="176">
        <v>46120</v>
      </c>
      <c r="C316" s="172" t="s">
        <v>166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-2200</v>
      </c>
      <c r="J316" s="176">
        <v>46109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-1355.45</v>
      </c>
    </row>
    <row r="317" spans="1:16" ht="19.5" hidden="1" customHeight="1">
      <c r="A317" s="172" t="s">
        <v>3609</v>
      </c>
      <c r="B317" s="176">
        <v>46120</v>
      </c>
      <c r="C317" s="172" t="s">
        <v>104</v>
      </c>
      <c r="D317" s="172" t="s">
        <v>168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-2200</v>
      </c>
      <c r="J317" s="176">
        <v>46109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946</v>
      </c>
    </row>
    <row r="318" spans="1:16" ht="19.5" hidden="1" customHeight="1">
      <c r="A318" s="172" t="s">
        <v>3609</v>
      </c>
      <c r="B318" s="176">
        <v>46120</v>
      </c>
      <c r="C318" s="172" t="s">
        <v>2694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46109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15.89</v>
      </c>
    </row>
    <row r="319" spans="1:16" ht="19.5" hidden="1" customHeight="1">
      <c r="A319" s="172" t="s">
        <v>3577</v>
      </c>
      <c r="B319" s="176">
        <v>46120</v>
      </c>
      <c r="C319" s="172" t="s">
        <v>92</v>
      </c>
      <c r="D319" s="172" t="s">
        <v>97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-67</v>
      </c>
    </row>
    <row r="320" spans="1:16" ht="19.5" hidden="1" customHeight="1">
      <c r="A320" s="172" t="s">
        <v>3758</v>
      </c>
      <c r="B320" s="176">
        <v>46120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46110</v>
      </c>
      <c r="K320" s="172" t="s">
        <v>93</v>
      </c>
      <c r="L320" s="172" t="s">
        <v>94</v>
      </c>
      <c r="M320" s="179">
        <v>0</v>
      </c>
      <c r="N320" s="177"/>
      <c r="O320" s="177">
        <v>33</v>
      </c>
      <c r="P320" s="180">
        <v>-46.77</v>
      </c>
    </row>
    <row r="321" spans="1:16" ht="19.5" hidden="1" customHeight="1">
      <c r="A321" s="172" t="s">
        <v>3758</v>
      </c>
      <c r="B321" s="176">
        <v>46120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46110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-12.35</v>
      </c>
    </row>
    <row r="322" spans="1:16" ht="19.5" hidden="1" customHeight="1">
      <c r="A322" s="172" t="s">
        <v>3758</v>
      </c>
      <c r="B322" s="176">
        <v>46120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46110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3758</v>
      </c>
      <c r="B323" s="176">
        <v>46120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46110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3758</v>
      </c>
      <c r="B324" s="176">
        <v>46120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46110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3759</v>
      </c>
      <c r="B325" s="176">
        <v>46120</v>
      </c>
      <c r="C325" s="172" t="s">
        <v>92</v>
      </c>
      <c r="D325" s="172" t="s">
        <v>24</v>
      </c>
      <c r="E325" s="172" t="s">
        <v>60</v>
      </c>
      <c r="F325" s="172" t="s">
        <v>1426</v>
      </c>
      <c r="G325" s="172" t="s">
        <v>84</v>
      </c>
      <c r="H325" s="177">
        <v>1</v>
      </c>
      <c r="I325" s="178">
        <v>2550</v>
      </c>
      <c r="J325" s="176">
        <v>46118</v>
      </c>
      <c r="K325" s="172" t="s">
        <v>93</v>
      </c>
      <c r="L325" s="172" t="s">
        <v>94</v>
      </c>
      <c r="M325" s="179">
        <v>0.48</v>
      </c>
      <c r="N325" s="177"/>
      <c r="O325" s="177"/>
      <c r="P325" s="180">
        <v>-81</v>
      </c>
    </row>
    <row r="326" spans="1:16" ht="19.5" hidden="1" customHeight="1">
      <c r="A326" s="172" t="s">
        <v>3759</v>
      </c>
      <c r="B326" s="176">
        <v>46120</v>
      </c>
      <c r="C326" s="172" t="s">
        <v>100</v>
      </c>
      <c r="D326" s="172" t="s">
        <v>101</v>
      </c>
      <c r="E326" s="172" t="s">
        <v>60</v>
      </c>
      <c r="F326" s="172" t="s">
        <v>1426</v>
      </c>
      <c r="G326" s="172" t="s">
        <v>84</v>
      </c>
      <c r="H326" s="177">
        <v>1</v>
      </c>
      <c r="I326" s="178">
        <v>2550</v>
      </c>
      <c r="J326" s="176">
        <v>46118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988.57</v>
      </c>
    </row>
    <row r="327" spans="1:16" ht="19.5" hidden="1" customHeight="1">
      <c r="A327" s="172" t="s">
        <v>3759</v>
      </c>
      <c r="B327" s="176">
        <v>46120</v>
      </c>
      <c r="C327" s="172" t="s">
        <v>100</v>
      </c>
      <c r="D327" s="172" t="s">
        <v>102</v>
      </c>
      <c r="E327" s="172" t="s">
        <v>60</v>
      </c>
      <c r="F327" s="172" t="s">
        <v>1426</v>
      </c>
      <c r="G327" s="172" t="s">
        <v>84</v>
      </c>
      <c r="H327" s="177">
        <v>1</v>
      </c>
      <c r="I327" s="178">
        <v>2550</v>
      </c>
      <c r="J327" s="176">
        <v>46118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9.89</v>
      </c>
    </row>
    <row r="328" spans="1:16" ht="19.5" hidden="1" customHeight="1">
      <c r="A328" s="172" t="s">
        <v>3759</v>
      </c>
      <c r="B328" s="176">
        <v>46120</v>
      </c>
      <c r="C328" s="172" t="s">
        <v>100</v>
      </c>
      <c r="D328" s="172" t="s">
        <v>103</v>
      </c>
      <c r="E328" s="172" t="s">
        <v>60</v>
      </c>
      <c r="F328" s="172" t="s">
        <v>1426</v>
      </c>
      <c r="G328" s="172" t="s">
        <v>84</v>
      </c>
      <c r="H328" s="177">
        <v>1</v>
      </c>
      <c r="I328" s="178">
        <v>2550</v>
      </c>
      <c r="J328" s="176">
        <v>46118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1551.54</v>
      </c>
    </row>
    <row r="329" spans="1:16" ht="19.5" hidden="1" customHeight="1">
      <c r="A329" s="172" t="s">
        <v>3759</v>
      </c>
      <c r="B329" s="176">
        <v>46120</v>
      </c>
      <c r="C329" s="172" t="s">
        <v>104</v>
      </c>
      <c r="D329" s="172" t="s">
        <v>105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2550</v>
      </c>
      <c r="J329" s="176">
        <v>46118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-1224</v>
      </c>
    </row>
    <row r="330" spans="1:16" ht="19.5" hidden="1" customHeight="1">
      <c r="A330" s="172" t="s">
        <v>3759</v>
      </c>
      <c r="B330" s="176">
        <v>46120</v>
      </c>
      <c r="C330" s="172" t="s">
        <v>2694</v>
      </c>
      <c r="D330" s="172" t="s">
        <v>95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2550</v>
      </c>
      <c r="J330" s="176">
        <v>46118</v>
      </c>
      <c r="K330" s="172" t="s">
        <v>93</v>
      </c>
      <c r="L330" s="172" t="s">
        <v>94</v>
      </c>
      <c r="M330" s="179">
        <v>0.48</v>
      </c>
      <c r="N330" s="177"/>
      <c r="O330" s="177"/>
      <c r="P330" s="180">
        <v>-5.93</v>
      </c>
    </row>
    <row r="331" spans="1:16" ht="19.5" hidden="1" customHeight="1">
      <c r="A331" s="172" t="s">
        <v>3760</v>
      </c>
      <c r="B331" s="176">
        <v>46120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2650</v>
      </c>
      <c r="J331" s="176">
        <v>46119</v>
      </c>
      <c r="K331" s="172" t="s">
        <v>93</v>
      </c>
      <c r="L331" s="172" t="s">
        <v>94</v>
      </c>
      <c r="M331" s="179">
        <v>0.48</v>
      </c>
      <c r="N331" s="177"/>
      <c r="O331" s="177"/>
      <c r="P331" s="180">
        <v>-73</v>
      </c>
    </row>
    <row r="332" spans="1:16" ht="19.5" hidden="1" customHeight="1">
      <c r="A332" s="172" t="s">
        <v>3760</v>
      </c>
      <c r="B332" s="176">
        <v>46120</v>
      </c>
      <c r="C332" s="172" t="s">
        <v>100</v>
      </c>
      <c r="D332" s="172" t="s">
        <v>101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2650</v>
      </c>
      <c r="J332" s="176">
        <v>46119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1132.3800000000001</v>
      </c>
    </row>
    <row r="333" spans="1:16" ht="19.5" hidden="1" customHeight="1">
      <c r="A333" s="172" t="s">
        <v>3760</v>
      </c>
      <c r="B333" s="176">
        <v>46120</v>
      </c>
      <c r="C333" s="172" t="s">
        <v>100</v>
      </c>
      <c r="D333" s="172" t="s">
        <v>102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2650</v>
      </c>
      <c r="J333" s="176">
        <v>46119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hidden="1" customHeight="1">
      <c r="A334" s="172" t="s">
        <v>3760</v>
      </c>
      <c r="B334" s="176">
        <v>46120</v>
      </c>
      <c r="C334" s="172" t="s">
        <v>100</v>
      </c>
      <c r="D334" s="172" t="s">
        <v>103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2650</v>
      </c>
      <c r="J334" s="176">
        <v>46119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1517.62</v>
      </c>
    </row>
    <row r="335" spans="1:16" ht="19.5" hidden="1" customHeight="1">
      <c r="A335" s="172" t="s">
        <v>3760</v>
      </c>
      <c r="B335" s="176">
        <v>46120</v>
      </c>
      <c r="C335" s="172" t="s">
        <v>104</v>
      </c>
      <c r="D335" s="172" t="s">
        <v>105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2650</v>
      </c>
      <c r="J335" s="176">
        <v>46119</v>
      </c>
      <c r="K335" s="172" t="s">
        <v>93</v>
      </c>
      <c r="L335" s="172" t="s">
        <v>94</v>
      </c>
      <c r="M335" s="179">
        <v>0.48</v>
      </c>
      <c r="N335" s="177"/>
      <c r="O335" s="177"/>
      <c r="P335" s="180">
        <v>-1272</v>
      </c>
    </row>
    <row r="336" spans="1:16" ht="19.5" hidden="1" customHeight="1">
      <c r="A336" s="172" t="s">
        <v>3760</v>
      </c>
      <c r="B336" s="176">
        <v>46120</v>
      </c>
      <c r="C336" s="172" t="s">
        <v>2694</v>
      </c>
      <c r="D336" s="172" t="s">
        <v>95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2650</v>
      </c>
      <c r="J336" s="176">
        <v>46119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-5.63</v>
      </c>
    </row>
    <row r="337" spans="1:16" ht="19.5" hidden="1" customHeight="1">
      <c r="A337" s="172" t="s">
        <v>3759</v>
      </c>
      <c r="B337" s="176">
        <v>46120</v>
      </c>
      <c r="C337" s="172" t="s">
        <v>2694</v>
      </c>
      <c r="D337" s="172" t="s">
        <v>82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0</v>
      </c>
      <c r="J337" s="176">
        <v>46118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-18.78</v>
      </c>
    </row>
    <row r="338" spans="1:16" ht="19.5" hidden="1" customHeight="1">
      <c r="A338" s="172" t="s">
        <v>3761</v>
      </c>
      <c r="B338" s="176">
        <v>46120</v>
      </c>
      <c r="C338" s="172" t="s">
        <v>92</v>
      </c>
      <c r="D338" s="172" t="s">
        <v>24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2650</v>
      </c>
      <c r="J338" s="176">
        <v>46119</v>
      </c>
      <c r="K338" s="172" t="s">
        <v>93</v>
      </c>
      <c r="L338" s="172" t="s">
        <v>94</v>
      </c>
      <c r="M338" s="179">
        <v>0.48</v>
      </c>
      <c r="N338" s="177"/>
      <c r="O338" s="177"/>
      <c r="P338" s="180">
        <v>-80</v>
      </c>
    </row>
    <row r="339" spans="1:16" ht="19.5" hidden="1" customHeight="1">
      <c r="A339" s="172" t="s">
        <v>3761</v>
      </c>
      <c r="B339" s="176">
        <v>46120</v>
      </c>
      <c r="C339" s="172" t="s">
        <v>100</v>
      </c>
      <c r="D339" s="172" t="s">
        <v>101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2650</v>
      </c>
      <c r="J339" s="176">
        <v>46119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1131.43</v>
      </c>
    </row>
    <row r="340" spans="1:16" ht="19.5" hidden="1" customHeight="1">
      <c r="A340" s="172" t="s">
        <v>3761</v>
      </c>
      <c r="B340" s="176">
        <v>46120</v>
      </c>
      <c r="C340" s="172" t="s">
        <v>100</v>
      </c>
      <c r="D340" s="172" t="s">
        <v>102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2650</v>
      </c>
      <c r="J340" s="176">
        <v>46119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0</v>
      </c>
    </row>
    <row r="341" spans="1:16" ht="19.5" hidden="1" customHeight="1">
      <c r="A341" s="172" t="s">
        <v>3761</v>
      </c>
      <c r="B341" s="176">
        <v>46120</v>
      </c>
      <c r="C341" s="172" t="s">
        <v>100</v>
      </c>
      <c r="D341" s="172" t="s">
        <v>103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2650</v>
      </c>
      <c r="J341" s="176">
        <v>46119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1518.57</v>
      </c>
    </row>
    <row r="342" spans="1:16" ht="19.5" hidden="1" customHeight="1">
      <c r="A342" s="172" t="s">
        <v>3761</v>
      </c>
      <c r="B342" s="176">
        <v>46120</v>
      </c>
      <c r="C342" s="172" t="s">
        <v>104</v>
      </c>
      <c r="D342" s="172" t="s">
        <v>105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2650</v>
      </c>
      <c r="J342" s="176">
        <v>46119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-1272</v>
      </c>
    </row>
    <row r="343" spans="1:16" ht="19.5" hidden="1" customHeight="1">
      <c r="A343" s="172" t="s">
        <v>3761</v>
      </c>
      <c r="B343" s="176">
        <v>46120</v>
      </c>
      <c r="C343" s="172" t="s">
        <v>2694</v>
      </c>
      <c r="D343" s="172" t="s">
        <v>95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2650</v>
      </c>
      <c r="J343" s="176">
        <v>46119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-6.6</v>
      </c>
    </row>
    <row r="344" spans="1:16" ht="19.5" hidden="1" customHeight="1">
      <c r="A344" s="172" t="s">
        <v>3760</v>
      </c>
      <c r="B344" s="176">
        <v>46120</v>
      </c>
      <c r="C344" s="172" t="s">
        <v>2694</v>
      </c>
      <c r="D344" s="172" t="s">
        <v>82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46119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-14.49</v>
      </c>
    </row>
    <row r="345" spans="1:16" ht="19.5" hidden="1" customHeight="1">
      <c r="A345" s="172" t="s">
        <v>3761</v>
      </c>
      <c r="B345" s="176">
        <v>46120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46119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-6.22</v>
      </c>
    </row>
    <row r="346" spans="1:16" ht="19.5" hidden="1" customHeight="1">
      <c r="A346" s="172" t="s">
        <v>3762</v>
      </c>
      <c r="B346" s="176">
        <v>46120</v>
      </c>
      <c r="C346" s="172" t="s">
        <v>92</v>
      </c>
      <c r="D346" s="172" t="s">
        <v>24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2800</v>
      </c>
      <c r="J346" s="176">
        <v>46118</v>
      </c>
      <c r="K346" s="172" t="s">
        <v>93</v>
      </c>
      <c r="L346" s="172" t="s">
        <v>94</v>
      </c>
      <c r="M346" s="179">
        <v>0.48</v>
      </c>
      <c r="N346" s="177"/>
      <c r="O346" s="177"/>
      <c r="P346" s="180">
        <v>-187</v>
      </c>
    </row>
    <row r="347" spans="1:16" ht="19.5" hidden="1" customHeight="1">
      <c r="A347" s="172" t="s">
        <v>3762</v>
      </c>
      <c r="B347" s="176">
        <v>46120</v>
      </c>
      <c r="C347" s="172" t="s">
        <v>100</v>
      </c>
      <c r="D347" s="172" t="s">
        <v>101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2800</v>
      </c>
      <c r="J347" s="176">
        <v>46118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1028.03</v>
      </c>
    </row>
    <row r="348" spans="1:16" ht="19.5" hidden="1" customHeight="1">
      <c r="A348" s="172" t="s">
        <v>3762</v>
      </c>
      <c r="B348" s="176">
        <v>46120</v>
      </c>
      <c r="C348" s="172" t="s">
        <v>100</v>
      </c>
      <c r="D348" s="172" t="s">
        <v>102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2800</v>
      </c>
      <c r="J348" s="176">
        <v>46118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10.28</v>
      </c>
    </row>
    <row r="349" spans="1:16" ht="19.5" hidden="1" customHeight="1">
      <c r="A349" s="172" t="s">
        <v>3762</v>
      </c>
      <c r="B349" s="176">
        <v>46120</v>
      </c>
      <c r="C349" s="172" t="s">
        <v>100</v>
      </c>
      <c r="D349" s="172" t="s">
        <v>103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2800</v>
      </c>
      <c r="J349" s="176">
        <v>46118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1761.69</v>
      </c>
    </row>
    <row r="350" spans="1:16" ht="19.5" hidden="1" customHeight="1">
      <c r="A350" s="172" t="s">
        <v>3762</v>
      </c>
      <c r="B350" s="176">
        <v>46120</v>
      </c>
      <c r="C350" s="172" t="s">
        <v>104</v>
      </c>
      <c r="D350" s="172" t="s">
        <v>105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2800</v>
      </c>
      <c r="J350" s="176">
        <v>46118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-1344</v>
      </c>
    </row>
    <row r="351" spans="1:16" ht="19.5" hidden="1" customHeight="1">
      <c r="A351" s="172" t="s">
        <v>3762</v>
      </c>
      <c r="B351" s="176">
        <v>46120</v>
      </c>
      <c r="C351" s="172" t="s">
        <v>2694</v>
      </c>
      <c r="D351" s="172" t="s">
        <v>95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2800</v>
      </c>
      <c r="J351" s="176">
        <v>46118</v>
      </c>
      <c r="K351" s="172" t="s">
        <v>93</v>
      </c>
      <c r="L351" s="172" t="s">
        <v>94</v>
      </c>
      <c r="M351" s="179">
        <v>0.48</v>
      </c>
      <c r="N351" s="177"/>
      <c r="O351" s="177"/>
      <c r="P351" s="180">
        <v>-7.7</v>
      </c>
    </row>
    <row r="352" spans="1:16" ht="19.5" hidden="1" customHeight="1">
      <c r="A352" s="172" t="s">
        <v>3762</v>
      </c>
      <c r="B352" s="176">
        <v>46120</v>
      </c>
      <c r="C352" s="172" t="s">
        <v>2694</v>
      </c>
      <c r="D352" s="172" t="s">
        <v>82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0</v>
      </c>
      <c r="J352" s="176">
        <v>46118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-19.53</v>
      </c>
    </row>
    <row r="353" spans="1:16" ht="19.5" hidden="1" customHeight="1">
      <c r="A353" s="172" t="s">
        <v>3763</v>
      </c>
      <c r="B353" s="176">
        <v>46120</v>
      </c>
      <c r="C353" s="172" t="s">
        <v>92</v>
      </c>
      <c r="D353" s="172" t="s">
        <v>24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2750</v>
      </c>
      <c r="J353" s="176">
        <v>46117</v>
      </c>
      <c r="K353" s="172" t="s">
        <v>93</v>
      </c>
      <c r="L353" s="172" t="s">
        <v>94</v>
      </c>
      <c r="M353" s="179">
        <v>0.43</v>
      </c>
      <c r="N353" s="177"/>
      <c r="O353" s="177">
        <v>37</v>
      </c>
      <c r="P353" s="180">
        <v>-120.48</v>
      </c>
    </row>
    <row r="354" spans="1:16" ht="19.5" hidden="1" customHeight="1">
      <c r="A354" s="172" t="s">
        <v>3763</v>
      </c>
      <c r="B354" s="176">
        <v>46120</v>
      </c>
      <c r="C354" s="172" t="s">
        <v>100</v>
      </c>
      <c r="D354" s="172" t="s">
        <v>101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2750</v>
      </c>
      <c r="J354" s="176">
        <v>46117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1277.1400000000001</v>
      </c>
    </row>
    <row r="355" spans="1:16" ht="19.5" hidden="1" customHeight="1">
      <c r="A355" s="172" t="s">
        <v>3763</v>
      </c>
      <c r="B355" s="176">
        <v>46120</v>
      </c>
      <c r="C355" s="172" t="s">
        <v>100</v>
      </c>
      <c r="D355" s="172" t="s">
        <v>102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2750</v>
      </c>
      <c r="J355" s="176">
        <v>46117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12.77</v>
      </c>
    </row>
    <row r="356" spans="1:16" ht="19.5" hidden="1" customHeight="1">
      <c r="A356" s="172" t="s">
        <v>3763</v>
      </c>
      <c r="B356" s="176">
        <v>46120</v>
      </c>
      <c r="C356" s="172" t="s">
        <v>100</v>
      </c>
      <c r="D356" s="172" t="s">
        <v>103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2750</v>
      </c>
      <c r="J356" s="176">
        <v>46117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1460.09</v>
      </c>
    </row>
    <row r="357" spans="1:16" ht="19.5" hidden="1" customHeight="1">
      <c r="A357" s="172" t="s">
        <v>3763</v>
      </c>
      <c r="B357" s="176">
        <v>46120</v>
      </c>
      <c r="C357" s="172" t="s">
        <v>104</v>
      </c>
      <c r="D357" s="172" t="s">
        <v>105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2750</v>
      </c>
      <c r="J357" s="176">
        <v>46117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-1182.5</v>
      </c>
    </row>
    <row r="358" spans="1:16" ht="19.5" hidden="1" customHeight="1">
      <c r="A358" s="172" t="s">
        <v>3763</v>
      </c>
      <c r="B358" s="176">
        <v>46120</v>
      </c>
      <c r="C358" s="172" t="s">
        <v>2694</v>
      </c>
      <c r="D358" s="172" t="s">
        <v>95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2750</v>
      </c>
      <c r="J358" s="176">
        <v>46117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-8.6199999999999992</v>
      </c>
    </row>
    <row r="359" spans="1:16" ht="19.5" hidden="1" customHeight="1">
      <c r="A359" s="172" t="s">
        <v>3763</v>
      </c>
      <c r="B359" s="176">
        <v>46120</v>
      </c>
      <c r="C359" s="172" t="s">
        <v>2694</v>
      </c>
      <c r="D359" s="172" t="s">
        <v>82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0</v>
      </c>
      <c r="J359" s="176">
        <v>46117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-24.27</v>
      </c>
    </row>
    <row r="360" spans="1:16" ht="19.5" hidden="1" customHeight="1">
      <c r="A360" s="172" t="s">
        <v>3764</v>
      </c>
      <c r="B360" s="176">
        <v>46120</v>
      </c>
      <c r="C360" s="172" t="s">
        <v>92</v>
      </c>
      <c r="D360" s="172" t="s">
        <v>24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2750</v>
      </c>
      <c r="J360" s="176">
        <v>46119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-77</v>
      </c>
    </row>
    <row r="361" spans="1:16" ht="19.5" hidden="1" customHeight="1">
      <c r="A361" s="172" t="s">
        <v>3764</v>
      </c>
      <c r="B361" s="176">
        <v>46120</v>
      </c>
      <c r="C361" s="172" t="s">
        <v>100</v>
      </c>
      <c r="D361" s="172" t="s">
        <v>101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2750</v>
      </c>
      <c r="J361" s="176">
        <v>46119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1027.5899999999999</v>
      </c>
    </row>
    <row r="362" spans="1:16" ht="19.5" hidden="1" customHeight="1">
      <c r="A362" s="172" t="s">
        <v>3764</v>
      </c>
      <c r="B362" s="176">
        <v>46120</v>
      </c>
      <c r="C362" s="172" t="s">
        <v>100</v>
      </c>
      <c r="D362" s="172" t="s">
        <v>102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2750</v>
      </c>
      <c r="J362" s="176">
        <v>46119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10.28</v>
      </c>
    </row>
    <row r="363" spans="1:16" ht="19.5" hidden="1" customHeight="1">
      <c r="A363" s="172" t="s">
        <v>3764</v>
      </c>
      <c r="B363" s="176">
        <v>46120</v>
      </c>
      <c r="C363" s="172" t="s">
        <v>100</v>
      </c>
      <c r="D363" s="172" t="s">
        <v>103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2750</v>
      </c>
      <c r="J363" s="176">
        <v>46119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1712.13</v>
      </c>
    </row>
    <row r="364" spans="1:16" ht="19.5" hidden="1" customHeight="1">
      <c r="A364" s="172" t="s">
        <v>3764</v>
      </c>
      <c r="B364" s="176">
        <v>46120</v>
      </c>
      <c r="C364" s="172" t="s">
        <v>104</v>
      </c>
      <c r="D364" s="172" t="s">
        <v>105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2750</v>
      </c>
      <c r="J364" s="176">
        <v>46119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-1320</v>
      </c>
    </row>
    <row r="365" spans="1:16" ht="19.5" hidden="1" customHeight="1">
      <c r="A365" s="172" t="s">
        <v>3764</v>
      </c>
      <c r="B365" s="176">
        <v>46120</v>
      </c>
      <c r="C365" s="172" t="s">
        <v>2694</v>
      </c>
      <c r="D365" s="172" t="s">
        <v>95</v>
      </c>
      <c r="E365" s="172" t="s">
        <v>38</v>
      </c>
      <c r="F365" s="172" t="s">
        <v>87</v>
      </c>
      <c r="G365" s="172" t="s">
        <v>84</v>
      </c>
      <c r="H365" s="177">
        <v>1</v>
      </c>
      <c r="I365" s="178">
        <v>2750</v>
      </c>
      <c r="J365" s="176">
        <v>46119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-7.16</v>
      </c>
    </row>
    <row r="366" spans="1:16" ht="19.5" hidden="1" customHeight="1">
      <c r="A366" s="172" t="s">
        <v>3765</v>
      </c>
      <c r="B366" s="176">
        <v>46120</v>
      </c>
      <c r="C366" s="172" t="s">
        <v>92</v>
      </c>
      <c r="D366" s="172" t="s">
        <v>96</v>
      </c>
      <c r="E366" s="172" t="s">
        <v>57</v>
      </c>
      <c r="F366" s="172" t="s">
        <v>1263</v>
      </c>
      <c r="G366" s="172" t="s">
        <v>84</v>
      </c>
      <c r="H366" s="177">
        <v>1</v>
      </c>
      <c r="I366" s="178">
        <v>0</v>
      </c>
      <c r="J366" s="176">
        <v>46117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hidden="1" customHeight="1">
      <c r="A367" s="172" t="s">
        <v>3765</v>
      </c>
      <c r="B367" s="176">
        <v>46120</v>
      </c>
      <c r="C367" s="172" t="s">
        <v>92</v>
      </c>
      <c r="D367" s="172" t="s">
        <v>97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0</v>
      </c>
      <c r="J367" s="176">
        <v>46117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-56.94</v>
      </c>
    </row>
    <row r="368" spans="1:16" ht="19.5" hidden="1" customHeight="1">
      <c r="A368" s="172" t="s">
        <v>3765</v>
      </c>
      <c r="B368" s="176">
        <v>46120</v>
      </c>
      <c r="C368" s="172" t="s">
        <v>2694</v>
      </c>
      <c r="D368" s="172" t="s">
        <v>98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46117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hidden="1" customHeight="1">
      <c r="A369" s="172" t="s">
        <v>3766</v>
      </c>
      <c r="B369" s="176">
        <v>46120</v>
      </c>
      <c r="C369" s="172" t="s">
        <v>92</v>
      </c>
      <c r="D369" s="172" t="s">
        <v>24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46106</v>
      </c>
      <c r="K369" s="172" t="s">
        <v>93</v>
      </c>
      <c r="L369" s="172" t="s">
        <v>94</v>
      </c>
      <c r="M369" s="179">
        <v>0</v>
      </c>
      <c r="N369" s="177"/>
      <c r="O369" s="177">
        <v>34</v>
      </c>
      <c r="P369" s="180">
        <v>-56.94</v>
      </c>
    </row>
    <row r="370" spans="1:16" ht="19.5" hidden="1" customHeight="1">
      <c r="A370" s="172" t="s">
        <v>3766</v>
      </c>
      <c r="B370" s="176">
        <v>46120</v>
      </c>
      <c r="C370" s="172" t="s">
        <v>2694</v>
      </c>
      <c r="D370" s="172" t="s">
        <v>95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46106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-6.43</v>
      </c>
    </row>
    <row r="371" spans="1:16" ht="19.5" hidden="1" customHeight="1">
      <c r="A371" s="172" t="s">
        <v>3765</v>
      </c>
      <c r="B371" s="176">
        <v>46120</v>
      </c>
      <c r="C371" s="172" t="s">
        <v>92</v>
      </c>
      <c r="D371" s="172" t="s">
        <v>24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46117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3765</v>
      </c>
      <c r="B372" s="176">
        <v>46120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0</v>
      </c>
      <c r="J372" s="176">
        <v>46117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-16.82</v>
      </c>
    </row>
    <row r="373" spans="1:16" ht="19.5" hidden="1" customHeight="1">
      <c r="A373" s="172" t="s">
        <v>3766</v>
      </c>
      <c r="B373" s="176">
        <v>46120</v>
      </c>
      <c r="C373" s="172" t="s">
        <v>92</v>
      </c>
      <c r="D373" s="172" t="s">
        <v>96</v>
      </c>
      <c r="E373" s="172" t="s">
        <v>57</v>
      </c>
      <c r="F373" s="172" t="s">
        <v>1263</v>
      </c>
      <c r="G373" s="172" t="s">
        <v>84</v>
      </c>
      <c r="H373" s="177">
        <v>1</v>
      </c>
      <c r="I373" s="178">
        <v>0</v>
      </c>
      <c r="J373" s="176">
        <v>46106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3766</v>
      </c>
      <c r="B374" s="176">
        <v>46120</v>
      </c>
      <c r="C374" s="172" t="s">
        <v>92</v>
      </c>
      <c r="D374" s="172" t="s">
        <v>97</v>
      </c>
      <c r="E374" s="172" t="s">
        <v>57</v>
      </c>
      <c r="F374" s="172" t="s">
        <v>1263</v>
      </c>
      <c r="G374" s="172" t="s">
        <v>84</v>
      </c>
      <c r="H374" s="177">
        <v>1</v>
      </c>
      <c r="I374" s="178">
        <v>0</v>
      </c>
      <c r="J374" s="176">
        <v>46106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-56.94</v>
      </c>
    </row>
    <row r="375" spans="1:16" ht="19.5" hidden="1" customHeight="1">
      <c r="A375" s="172" t="s">
        <v>3766</v>
      </c>
      <c r="B375" s="176">
        <v>46120</v>
      </c>
      <c r="C375" s="172" t="s">
        <v>2694</v>
      </c>
      <c r="D375" s="172" t="s">
        <v>98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0</v>
      </c>
      <c r="J375" s="176">
        <v>46106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3764</v>
      </c>
      <c r="B376" s="176">
        <v>46120</v>
      </c>
      <c r="C376" s="172" t="s">
        <v>2694</v>
      </c>
      <c r="D376" s="172" t="s">
        <v>82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0</v>
      </c>
      <c r="J376" s="176">
        <v>46119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-19.52</v>
      </c>
    </row>
    <row r="377" spans="1:16" ht="19.5" hidden="1" customHeight="1">
      <c r="A377" s="172" t="s">
        <v>3767</v>
      </c>
      <c r="B377" s="176">
        <v>46120</v>
      </c>
      <c r="C377" s="172" t="s">
        <v>92</v>
      </c>
      <c r="D377" s="172" t="s">
        <v>24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2650</v>
      </c>
      <c r="J377" s="176">
        <v>46119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-80</v>
      </c>
    </row>
    <row r="378" spans="1:16" ht="19.5" hidden="1" customHeight="1">
      <c r="A378" s="172" t="s">
        <v>3767</v>
      </c>
      <c r="B378" s="176">
        <v>46120</v>
      </c>
      <c r="C378" s="172" t="s">
        <v>100</v>
      </c>
      <c r="D378" s="172" t="s">
        <v>101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2650</v>
      </c>
      <c r="J378" s="176">
        <v>46119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924.69</v>
      </c>
    </row>
    <row r="379" spans="1:16" ht="19.5" hidden="1" customHeight="1">
      <c r="A379" s="172" t="s">
        <v>3767</v>
      </c>
      <c r="B379" s="176">
        <v>46120</v>
      </c>
      <c r="C379" s="172" t="s">
        <v>100</v>
      </c>
      <c r="D379" s="172" t="s">
        <v>102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2650</v>
      </c>
      <c r="J379" s="176">
        <v>46119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9.25</v>
      </c>
    </row>
    <row r="380" spans="1:16" ht="19.5" hidden="1" customHeight="1">
      <c r="A380" s="172" t="s">
        <v>3767</v>
      </c>
      <c r="B380" s="176">
        <v>46120</v>
      </c>
      <c r="C380" s="172" t="s">
        <v>100</v>
      </c>
      <c r="D380" s="172" t="s">
        <v>103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2650</v>
      </c>
      <c r="J380" s="176">
        <v>46119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1716.06</v>
      </c>
    </row>
    <row r="381" spans="1:16" ht="19.5" hidden="1" customHeight="1">
      <c r="A381" s="172" t="s">
        <v>3767</v>
      </c>
      <c r="B381" s="176">
        <v>46120</v>
      </c>
      <c r="C381" s="172" t="s">
        <v>104</v>
      </c>
      <c r="D381" s="172" t="s">
        <v>105</v>
      </c>
      <c r="E381" s="172" t="s">
        <v>60</v>
      </c>
      <c r="F381" s="172" t="s">
        <v>1426</v>
      </c>
      <c r="G381" s="172" t="s">
        <v>84</v>
      </c>
      <c r="H381" s="177">
        <v>1</v>
      </c>
      <c r="I381" s="178">
        <v>2650</v>
      </c>
      <c r="J381" s="176">
        <v>46119</v>
      </c>
      <c r="K381" s="172" t="s">
        <v>93</v>
      </c>
      <c r="L381" s="172" t="s">
        <v>94</v>
      </c>
      <c r="M381" s="179">
        <v>0.48</v>
      </c>
      <c r="N381" s="177"/>
      <c r="O381" s="177"/>
      <c r="P381" s="180">
        <v>-1272</v>
      </c>
    </row>
    <row r="382" spans="1:16" ht="19.5" hidden="1" customHeight="1">
      <c r="A382" s="172" t="s">
        <v>3768</v>
      </c>
      <c r="B382" s="176">
        <v>46120</v>
      </c>
      <c r="C382" s="172" t="s">
        <v>92</v>
      </c>
      <c r="D382" s="172" t="s">
        <v>24</v>
      </c>
      <c r="E382" s="172" t="s">
        <v>59</v>
      </c>
      <c r="F382" s="172" t="s">
        <v>1386</v>
      </c>
      <c r="G382" s="172" t="s">
        <v>84</v>
      </c>
      <c r="H382" s="177">
        <v>1</v>
      </c>
      <c r="I382" s="178">
        <v>0</v>
      </c>
      <c r="J382" s="176">
        <v>46115</v>
      </c>
      <c r="K382" s="172" t="s">
        <v>93</v>
      </c>
      <c r="L382" s="172" t="s">
        <v>94</v>
      </c>
      <c r="M382" s="179">
        <v>0</v>
      </c>
      <c r="N382" s="177"/>
      <c r="O382" s="177">
        <v>34</v>
      </c>
      <c r="P382" s="180">
        <v>-56.94</v>
      </c>
    </row>
    <row r="383" spans="1:16" ht="19.5" hidden="1" customHeight="1">
      <c r="A383" s="172" t="s">
        <v>3768</v>
      </c>
      <c r="B383" s="176">
        <v>46120</v>
      </c>
      <c r="C383" s="172" t="s">
        <v>2694</v>
      </c>
      <c r="D383" s="172" t="s">
        <v>95</v>
      </c>
      <c r="E383" s="172" t="s">
        <v>59</v>
      </c>
      <c r="F383" s="172" t="s">
        <v>1386</v>
      </c>
      <c r="G383" s="172" t="s">
        <v>84</v>
      </c>
      <c r="H383" s="177">
        <v>1</v>
      </c>
      <c r="I383" s="178">
        <v>0</v>
      </c>
      <c r="J383" s="176">
        <v>46115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-6.79</v>
      </c>
    </row>
    <row r="384" spans="1:16" ht="19.5" hidden="1" customHeight="1">
      <c r="A384" s="172" t="s">
        <v>3768</v>
      </c>
      <c r="B384" s="176">
        <v>46120</v>
      </c>
      <c r="C384" s="172" t="s">
        <v>92</v>
      </c>
      <c r="D384" s="172" t="s">
        <v>96</v>
      </c>
      <c r="E384" s="172" t="s">
        <v>59</v>
      </c>
      <c r="F384" s="172" t="s">
        <v>1386</v>
      </c>
      <c r="G384" s="172" t="s">
        <v>84</v>
      </c>
      <c r="H384" s="177">
        <v>1</v>
      </c>
      <c r="I384" s="178">
        <v>0</v>
      </c>
      <c r="J384" s="176">
        <v>46115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3768</v>
      </c>
      <c r="B385" s="176">
        <v>46120</v>
      </c>
      <c r="C385" s="172" t="s">
        <v>92</v>
      </c>
      <c r="D385" s="172" t="s">
        <v>97</v>
      </c>
      <c r="E385" s="172" t="s">
        <v>59</v>
      </c>
      <c r="F385" s="172" t="s">
        <v>1386</v>
      </c>
      <c r="G385" s="172" t="s">
        <v>84</v>
      </c>
      <c r="H385" s="177">
        <v>1</v>
      </c>
      <c r="I385" s="178">
        <v>0</v>
      </c>
      <c r="J385" s="176">
        <v>46115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3768</v>
      </c>
      <c r="B386" s="176">
        <v>46120</v>
      </c>
      <c r="C386" s="172" t="s">
        <v>2694</v>
      </c>
      <c r="D386" s="172" t="s">
        <v>98</v>
      </c>
      <c r="E386" s="172" t="s">
        <v>59</v>
      </c>
      <c r="F386" s="172" t="s">
        <v>1386</v>
      </c>
      <c r="G386" s="172" t="s">
        <v>84</v>
      </c>
      <c r="H386" s="177">
        <v>1</v>
      </c>
      <c r="I386" s="178">
        <v>0</v>
      </c>
      <c r="J386" s="176">
        <v>46115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customHeight="1">
      <c r="A387" s="172" t="s">
        <v>3718</v>
      </c>
      <c r="B387" s="176">
        <v>46120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46120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-293</v>
      </c>
    </row>
    <row r="388" spans="1:16" ht="19.5" customHeight="1">
      <c r="A388" s="172" t="s">
        <v>3720</v>
      </c>
      <c r="B388" s="176">
        <v>46120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46120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-286.14999999999998</v>
      </c>
    </row>
    <row r="389" spans="1:16" ht="19.5" customHeight="1">
      <c r="A389" s="172" t="s">
        <v>3719</v>
      </c>
      <c r="B389" s="176">
        <v>46120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46120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-311.22000000000003</v>
      </c>
    </row>
    <row r="390" spans="1:16" ht="19.5" customHeight="1">
      <c r="A390" s="172" t="s">
        <v>3433</v>
      </c>
      <c r="B390" s="176">
        <v>46120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46120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-424.01</v>
      </c>
    </row>
    <row r="391" spans="1:16" ht="19.5" customHeight="1">
      <c r="A391" s="172" t="s">
        <v>3434</v>
      </c>
      <c r="B391" s="176">
        <v>46120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46120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-679.49</v>
      </c>
    </row>
    <row r="392" spans="1:16" ht="19.5" customHeight="1">
      <c r="A392" s="172" t="s">
        <v>3432</v>
      </c>
      <c r="B392" s="176">
        <v>46120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46120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-708.47</v>
      </c>
    </row>
    <row r="393" spans="1:16" ht="19.5" customHeight="1">
      <c r="A393" s="172" t="s">
        <v>3407</v>
      </c>
      <c r="B393" s="176">
        <v>46120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46120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-445.44</v>
      </c>
    </row>
    <row r="394" spans="1:16" ht="19.5" customHeight="1">
      <c r="A394" s="172" t="s">
        <v>3406</v>
      </c>
      <c r="B394" s="176">
        <v>46120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46120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-579.58000000000004</v>
      </c>
    </row>
    <row r="395" spans="1:16" ht="19.5" customHeight="1">
      <c r="A395" s="172" t="s">
        <v>3408</v>
      </c>
      <c r="B395" s="176">
        <v>46120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46120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-562.74</v>
      </c>
    </row>
    <row r="396" spans="1:16" ht="19.5" customHeight="1">
      <c r="A396" s="172" t="s">
        <v>3251</v>
      </c>
      <c r="B396" s="176">
        <v>46120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46120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-716.97</v>
      </c>
    </row>
    <row r="397" spans="1:16" ht="19.5" customHeight="1">
      <c r="A397" s="172" t="s">
        <v>3246</v>
      </c>
      <c r="B397" s="176">
        <v>46120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46120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-362.93</v>
      </c>
    </row>
    <row r="398" spans="1:16" ht="19.5" customHeight="1">
      <c r="A398" s="172" t="s">
        <v>3013</v>
      </c>
      <c r="B398" s="176">
        <v>46120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46120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-137.5</v>
      </c>
    </row>
    <row r="399" spans="1:16" ht="19.5" customHeight="1">
      <c r="A399" s="172" t="s">
        <v>142</v>
      </c>
      <c r="B399" s="176">
        <v>46120</v>
      </c>
      <c r="C399" s="172" t="s">
        <v>109</v>
      </c>
      <c r="D399" s="172" t="s">
        <v>143</v>
      </c>
      <c r="E399" s="172" t="s">
        <v>85</v>
      </c>
      <c r="F399" s="172" t="s">
        <v>85</v>
      </c>
      <c r="G399" s="172" t="s">
        <v>85</v>
      </c>
      <c r="H399" s="177">
        <v>0</v>
      </c>
      <c r="I399" s="178">
        <v>0</v>
      </c>
      <c r="J399" s="176">
        <v>46120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-2047.1</v>
      </c>
    </row>
    <row r="400" spans="1:16" ht="19.5" hidden="1" customHeight="1">
      <c r="A400" s="172" t="s">
        <v>3769</v>
      </c>
      <c r="B400" s="176">
        <v>46121</v>
      </c>
      <c r="C400" s="172" t="s">
        <v>2694</v>
      </c>
      <c r="D400" s="172" t="s">
        <v>82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46121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-18.73</v>
      </c>
    </row>
    <row r="401" spans="1:16" ht="19.5" hidden="1" customHeight="1">
      <c r="A401" s="172" t="s">
        <v>3770</v>
      </c>
      <c r="B401" s="176">
        <v>46121</v>
      </c>
      <c r="C401" s="172" t="s">
        <v>92</v>
      </c>
      <c r="D401" s="172" t="s">
        <v>24</v>
      </c>
      <c r="E401" s="172" t="s">
        <v>60</v>
      </c>
      <c r="F401" s="172" t="s">
        <v>1426</v>
      </c>
      <c r="G401" s="172" t="s">
        <v>84</v>
      </c>
      <c r="H401" s="177">
        <v>1</v>
      </c>
      <c r="I401" s="178">
        <v>0</v>
      </c>
      <c r="J401" s="176">
        <v>46117</v>
      </c>
      <c r="K401" s="172" t="s">
        <v>93</v>
      </c>
      <c r="L401" s="172" t="s">
        <v>94</v>
      </c>
      <c r="M401" s="179">
        <v>0</v>
      </c>
      <c r="N401" s="177"/>
      <c r="O401" s="177">
        <v>37</v>
      </c>
      <c r="P401" s="180">
        <v>-56.94</v>
      </c>
    </row>
    <row r="402" spans="1:16" ht="19.5" hidden="1" customHeight="1">
      <c r="A402" s="172" t="s">
        <v>3770</v>
      </c>
      <c r="B402" s="176">
        <v>46121</v>
      </c>
      <c r="C402" s="172" t="s">
        <v>2694</v>
      </c>
      <c r="D402" s="172" t="s">
        <v>95</v>
      </c>
      <c r="E402" s="172" t="s">
        <v>60</v>
      </c>
      <c r="F402" s="172" t="s">
        <v>1426</v>
      </c>
      <c r="G402" s="172" t="s">
        <v>84</v>
      </c>
      <c r="H402" s="177">
        <v>1</v>
      </c>
      <c r="I402" s="178">
        <v>0</v>
      </c>
      <c r="J402" s="176">
        <v>46117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-6.32</v>
      </c>
    </row>
    <row r="403" spans="1:16" ht="19.5" hidden="1" customHeight="1">
      <c r="A403" s="172" t="s">
        <v>3770</v>
      </c>
      <c r="B403" s="176">
        <v>46121</v>
      </c>
      <c r="C403" s="172" t="s">
        <v>92</v>
      </c>
      <c r="D403" s="172" t="s">
        <v>96</v>
      </c>
      <c r="E403" s="172" t="s">
        <v>60</v>
      </c>
      <c r="F403" s="172" t="s">
        <v>1426</v>
      </c>
      <c r="G403" s="172" t="s">
        <v>84</v>
      </c>
      <c r="H403" s="177">
        <v>1</v>
      </c>
      <c r="I403" s="178">
        <v>0</v>
      </c>
      <c r="J403" s="176">
        <v>46117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0</v>
      </c>
    </row>
    <row r="404" spans="1:16" ht="19.5" hidden="1" customHeight="1">
      <c r="A404" s="172" t="s">
        <v>3770</v>
      </c>
      <c r="B404" s="176">
        <v>46121</v>
      </c>
      <c r="C404" s="172" t="s">
        <v>92</v>
      </c>
      <c r="D404" s="172" t="s">
        <v>97</v>
      </c>
      <c r="E404" s="172" t="s">
        <v>60</v>
      </c>
      <c r="F404" s="172" t="s">
        <v>1426</v>
      </c>
      <c r="G404" s="172" t="s">
        <v>84</v>
      </c>
      <c r="H404" s="177">
        <v>1</v>
      </c>
      <c r="I404" s="178">
        <v>0</v>
      </c>
      <c r="J404" s="176">
        <v>46117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-56.94</v>
      </c>
    </row>
    <row r="405" spans="1:16" ht="19.5" hidden="1" customHeight="1">
      <c r="A405" s="172" t="s">
        <v>3770</v>
      </c>
      <c r="B405" s="176">
        <v>46121</v>
      </c>
      <c r="C405" s="172" t="s">
        <v>2694</v>
      </c>
      <c r="D405" s="172" t="s">
        <v>98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0</v>
      </c>
      <c r="J405" s="176">
        <v>46117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-15</v>
      </c>
    </row>
    <row r="406" spans="1:16" ht="19.5" hidden="1" customHeight="1">
      <c r="A406" s="172" t="s">
        <v>3771</v>
      </c>
      <c r="B406" s="176">
        <v>46121</v>
      </c>
      <c r="C406" s="172" t="s">
        <v>92</v>
      </c>
      <c r="D406" s="172" t="s">
        <v>24</v>
      </c>
      <c r="E406" s="172" t="s">
        <v>57</v>
      </c>
      <c r="F406" s="172" t="s">
        <v>1263</v>
      </c>
      <c r="G406" s="172" t="s">
        <v>84</v>
      </c>
      <c r="H406" s="177">
        <v>1</v>
      </c>
      <c r="I406" s="178">
        <v>0</v>
      </c>
      <c r="J406" s="176">
        <v>46111</v>
      </c>
      <c r="K406" s="172" t="s">
        <v>93</v>
      </c>
      <c r="L406" s="172" t="s">
        <v>94</v>
      </c>
      <c r="M406" s="179">
        <v>0</v>
      </c>
      <c r="N406" s="177"/>
      <c r="O406" s="177">
        <v>33</v>
      </c>
      <c r="P406" s="180">
        <v>-56.94</v>
      </c>
    </row>
    <row r="407" spans="1:16" ht="19.5" hidden="1" customHeight="1">
      <c r="A407" s="172" t="s">
        <v>3771</v>
      </c>
      <c r="B407" s="176">
        <v>46121</v>
      </c>
      <c r="C407" s="172" t="s">
        <v>2694</v>
      </c>
      <c r="D407" s="172" t="s">
        <v>95</v>
      </c>
      <c r="E407" s="172" t="s">
        <v>57</v>
      </c>
      <c r="F407" s="172" t="s">
        <v>1263</v>
      </c>
      <c r="G407" s="172" t="s">
        <v>84</v>
      </c>
      <c r="H407" s="177">
        <v>1</v>
      </c>
      <c r="I407" s="178">
        <v>0</v>
      </c>
      <c r="J407" s="176">
        <v>46111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-6</v>
      </c>
    </row>
    <row r="408" spans="1:16" ht="19.5" hidden="1" customHeight="1">
      <c r="A408" s="172" t="s">
        <v>3771</v>
      </c>
      <c r="B408" s="176">
        <v>46121</v>
      </c>
      <c r="C408" s="172" t="s">
        <v>92</v>
      </c>
      <c r="D408" s="172" t="s">
        <v>96</v>
      </c>
      <c r="E408" s="172" t="s">
        <v>57</v>
      </c>
      <c r="F408" s="172" t="s">
        <v>1263</v>
      </c>
      <c r="G408" s="172" t="s">
        <v>84</v>
      </c>
      <c r="H408" s="177">
        <v>1</v>
      </c>
      <c r="I408" s="178">
        <v>0</v>
      </c>
      <c r="J408" s="176">
        <v>46111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3771</v>
      </c>
      <c r="B409" s="176">
        <v>46121</v>
      </c>
      <c r="C409" s="172" t="s">
        <v>92</v>
      </c>
      <c r="D409" s="172" t="s">
        <v>97</v>
      </c>
      <c r="E409" s="172" t="s">
        <v>57</v>
      </c>
      <c r="F409" s="172" t="s">
        <v>1263</v>
      </c>
      <c r="G409" s="172" t="s">
        <v>84</v>
      </c>
      <c r="H409" s="177">
        <v>1</v>
      </c>
      <c r="I409" s="178">
        <v>0</v>
      </c>
      <c r="J409" s="176">
        <v>46111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-56.94</v>
      </c>
    </row>
    <row r="410" spans="1:16" ht="19.5" hidden="1" customHeight="1">
      <c r="A410" s="172" t="s">
        <v>3772</v>
      </c>
      <c r="B410" s="176">
        <v>46121</v>
      </c>
      <c r="C410" s="172" t="s">
        <v>92</v>
      </c>
      <c r="D410" s="172" t="s">
        <v>24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2750</v>
      </c>
      <c r="J410" s="176">
        <v>46115</v>
      </c>
      <c r="K410" s="172" t="s">
        <v>93</v>
      </c>
      <c r="L410" s="172" t="s">
        <v>94</v>
      </c>
      <c r="M410" s="179">
        <v>0.43</v>
      </c>
      <c r="N410" s="177"/>
      <c r="O410" s="177">
        <v>34</v>
      </c>
      <c r="P410" s="180">
        <v>-98.37</v>
      </c>
    </row>
    <row r="411" spans="1:16" ht="19.5" hidden="1" customHeight="1">
      <c r="A411" s="172" t="s">
        <v>3772</v>
      </c>
      <c r="B411" s="176">
        <v>46121</v>
      </c>
      <c r="C411" s="172" t="s">
        <v>100</v>
      </c>
      <c r="D411" s="172" t="s">
        <v>101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2750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1182.8599999999999</v>
      </c>
    </row>
    <row r="412" spans="1:16" ht="19.5" hidden="1" customHeight="1">
      <c r="A412" s="172" t="s">
        <v>3772</v>
      </c>
      <c r="B412" s="176">
        <v>46121</v>
      </c>
      <c r="C412" s="172" t="s">
        <v>100</v>
      </c>
      <c r="D412" s="172" t="s">
        <v>102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2750</v>
      </c>
      <c r="J412" s="176">
        <v>46115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0</v>
      </c>
    </row>
    <row r="413" spans="1:16" ht="19.5" hidden="1" customHeight="1">
      <c r="A413" s="172" t="s">
        <v>3772</v>
      </c>
      <c r="B413" s="176">
        <v>46121</v>
      </c>
      <c r="C413" s="172" t="s">
        <v>100</v>
      </c>
      <c r="D413" s="172" t="s">
        <v>103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2750</v>
      </c>
      <c r="J413" s="176">
        <v>46115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1567.14</v>
      </c>
    </row>
    <row r="414" spans="1:16" ht="19.5" hidden="1" customHeight="1">
      <c r="A414" s="172" t="s">
        <v>3772</v>
      </c>
      <c r="B414" s="176">
        <v>46121</v>
      </c>
      <c r="C414" s="172" t="s">
        <v>104</v>
      </c>
      <c r="D414" s="172" t="s">
        <v>105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2750</v>
      </c>
      <c r="J414" s="176">
        <v>46115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-1182.5</v>
      </c>
    </row>
    <row r="415" spans="1:16" ht="19.5" hidden="1" customHeight="1">
      <c r="A415" s="172" t="s">
        <v>3772</v>
      </c>
      <c r="B415" s="176">
        <v>46121</v>
      </c>
      <c r="C415" s="172" t="s">
        <v>2694</v>
      </c>
      <c r="D415" s="172" t="s">
        <v>95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2750</v>
      </c>
      <c r="J415" s="176">
        <v>46115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-25</v>
      </c>
    </row>
    <row r="416" spans="1:16" ht="19.5" hidden="1" customHeight="1">
      <c r="A416" s="172" t="s">
        <v>3772</v>
      </c>
      <c r="B416" s="176">
        <v>46121</v>
      </c>
      <c r="C416" s="172" t="s">
        <v>2694</v>
      </c>
      <c r="D416" s="172" t="s">
        <v>82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0</v>
      </c>
      <c r="J416" s="176">
        <v>46115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-6.51</v>
      </c>
    </row>
    <row r="417" spans="1:16" ht="19.5" hidden="1" customHeight="1">
      <c r="A417" s="172" t="s">
        <v>3715</v>
      </c>
      <c r="B417" s="176">
        <v>46121</v>
      </c>
      <c r="C417" s="172" t="s">
        <v>92</v>
      </c>
      <c r="D417" s="172" t="s">
        <v>96</v>
      </c>
      <c r="E417" s="172" t="s">
        <v>39</v>
      </c>
      <c r="F417" s="172" t="s">
        <v>117</v>
      </c>
      <c r="G417" s="172" t="s">
        <v>84</v>
      </c>
      <c r="H417" s="177">
        <v>1</v>
      </c>
      <c r="I417" s="178">
        <v>0</v>
      </c>
      <c r="J417" s="176">
        <v>46117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0</v>
      </c>
    </row>
    <row r="418" spans="1:16" ht="19.5" hidden="1" customHeight="1">
      <c r="A418" s="172" t="s">
        <v>3715</v>
      </c>
      <c r="B418" s="176">
        <v>46121</v>
      </c>
      <c r="C418" s="172" t="s">
        <v>92</v>
      </c>
      <c r="D418" s="172" t="s">
        <v>97</v>
      </c>
      <c r="E418" s="172" t="s">
        <v>39</v>
      </c>
      <c r="F418" s="172" t="s">
        <v>117</v>
      </c>
      <c r="G418" s="172" t="s">
        <v>84</v>
      </c>
      <c r="H418" s="177">
        <v>1</v>
      </c>
      <c r="I418" s="178">
        <v>0</v>
      </c>
      <c r="J418" s="176">
        <v>46117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-46.77</v>
      </c>
    </row>
    <row r="419" spans="1:16" ht="19.5" hidden="1" customHeight="1">
      <c r="A419" s="172" t="s">
        <v>3715</v>
      </c>
      <c r="B419" s="176">
        <v>46121</v>
      </c>
      <c r="C419" s="172" t="s">
        <v>2694</v>
      </c>
      <c r="D419" s="172" t="s">
        <v>98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46117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-15</v>
      </c>
    </row>
    <row r="420" spans="1:16" ht="19.5" hidden="1" customHeight="1">
      <c r="A420" s="172" t="s">
        <v>3715</v>
      </c>
      <c r="B420" s="176">
        <v>46121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46117</v>
      </c>
      <c r="K420" s="172" t="s">
        <v>93</v>
      </c>
      <c r="L420" s="172" t="s">
        <v>94</v>
      </c>
      <c r="M420" s="179">
        <v>0</v>
      </c>
      <c r="N420" s="177"/>
      <c r="O420" s="177">
        <v>37</v>
      </c>
      <c r="P420" s="180">
        <v>-46.77</v>
      </c>
    </row>
    <row r="421" spans="1:16" ht="19.5" hidden="1" customHeight="1">
      <c r="A421" s="172" t="s">
        <v>3715</v>
      </c>
      <c r="B421" s="176">
        <v>46121</v>
      </c>
      <c r="C421" s="172" t="s">
        <v>2694</v>
      </c>
      <c r="D421" s="172" t="s">
        <v>95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46117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-7.01</v>
      </c>
    </row>
    <row r="422" spans="1:16" ht="19.5" hidden="1" customHeight="1">
      <c r="A422" s="172" t="s">
        <v>3773</v>
      </c>
      <c r="B422" s="176">
        <v>46121</v>
      </c>
      <c r="C422" s="172" t="s">
        <v>92</v>
      </c>
      <c r="D422" s="172" t="s">
        <v>24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2163</v>
      </c>
      <c r="J422" s="176">
        <v>46106</v>
      </c>
      <c r="K422" s="172" t="s">
        <v>93</v>
      </c>
      <c r="L422" s="172" t="s">
        <v>94</v>
      </c>
      <c r="M422" s="179">
        <v>0.43</v>
      </c>
      <c r="N422" s="177"/>
      <c r="O422" s="177">
        <v>34</v>
      </c>
      <c r="P422" s="180">
        <v>-103.16</v>
      </c>
    </row>
    <row r="423" spans="1:16" ht="19.5" hidden="1" customHeight="1">
      <c r="A423" s="172" t="s">
        <v>3773</v>
      </c>
      <c r="B423" s="176">
        <v>46121</v>
      </c>
      <c r="C423" s="172" t="s">
        <v>100</v>
      </c>
      <c r="D423" s="172" t="s">
        <v>101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2163</v>
      </c>
      <c r="J423" s="176">
        <v>46106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1222</v>
      </c>
    </row>
    <row r="424" spans="1:16" ht="19.5" hidden="1" customHeight="1">
      <c r="A424" s="172" t="s">
        <v>3773</v>
      </c>
      <c r="B424" s="176">
        <v>46121</v>
      </c>
      <c r="C424" s="172" t="s">
        <v>100</v>
      </c>
      <c r="D424" s="172" t="s">
        <v>102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2163</v>
      </c>
      <c r="J424" s="176">
        <v>46106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3773</v>
      </c>
      <c r="B425" s="176">
        <v>46121</v>
      </c>
      <c r="C425" s="172" t="s">
        <v>100</v>
      </c>
      <c r="D425" s="172" t="s">
        <v>103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2163</v>
      </c>
      <c r="J425" s="176">
        <v>46106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941</v>
      </c>
    </row>
    <row r="426" spans="1:16" ht="19.5" hidden="1" customHeight="1">
      <c r="A426" s="172" t="s">
        <v>3773</v>
      </c>
      <c r="B426" s="176">
        <v>46121</v>
      </c>
      <c r="C426" s="172" t="s">
        <v>104</v>
      </c>
      <c r="D426" s="172" t="s">
        <v>105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2163</v>
      </c>
      <c r="J426" s="176">
        <v>46106</v>
      </c>
      <c r="K426" s="172" t="s">
        <v>93</v>
      </c>
      <c r="L426" s="172" t="s">
        <v>94</v>
      </c>
      <c r="M426" s="179">
        <v>0.43</v>
      </c>
      <c r="N426" s="177"/>
      <c r="O426" s="177"/>
      <c r="P426" s="180">
        <v>-930.09</v>
      </c>
    </row>
    <row r="427" spans="1:16" ht="19.5" hidden="1" customHeight="1">
      <c r="A427" s="172" t="s">
        <v>3774</v>
      </c>
      <c r="B427" s="176">
        <v>46121</v>
      </c>
      <c r="C427" s="172" t="s">
        <v>92</v>
      </c>
      <c r="D427" s="172" t="s">
        <v>24</v>
      </c>
      <c r="E427" s="172" t="s">
        <v>55</v>
      </c>
      <c r="F427" s="172" t="s">
        <v>1272</v>
      </c>
      <c r="G427" s="172" t="s">
        <v>84</v>
      </c>
      <c r="H427" s="177">
        <v>1</v>
      </c>
      <c r="I427" s="178">
        <v>0</v>
      </c>
      <c r="J427" s="176">
        <v>46111</v>
      </c>
      <c r="K427" s="172" t="s">
        <v>93</v>
      </c>
      <c r="L427" s="172" t="s">
        <v>94</v>
      </c>
      <c r="M427" s="179">
        <v>0</v>
      </c>
      <c r="N427" s="177"/>
      <c r="O427" s="177">
        <v>33</v>
      </c>
      <c r="P427" s="180">
        <v>-56.94</v>
      </c>
    </row>
    <row r="428" spans="1:16" ht="19.5" hidden="1" customHeight="1">
      <c r="A428" s="172" t="s">
        <v>3774</v>
      </c>
      <c r="B428" s="176">
        <v>46121</v>
      </c>
      <c r="C428" s="172" t="s">
        <v>2694</v>
      </c>
      <c r="D428" s="172" t="s">
        <v>95</v>
      </c>
      <c r="E428" s="172" t="s">
        <v>55</v>
      </c>
      <c r="F428" s="172" t="s">
        <v>1272</v>
      </c>
      <c r="G428" s="172" t="s">
        <v>84</v>
      </c>
      <c r="H428" s="177">
        <v>1</v>
      </c>
      <c r="I428" s="178">
        <v>0</v>
      </c>
      <c r="J428" s="176">
        <v>46111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-5.08</v>
      </c>
    </row>
    <row r="429" spans="1:16" ht="19.5" hidden="1" customHeight="1">
      <c r="A429" s="172" t="s">
        <v>3774</v>
      </c>
      <c r="B429" s="176">
        <v>46121</v>
      </c>
      <c r="C429" s="172" t="s">
        <v>92</v>
      </c>
      <c r="D429" s="172" t="s">
        <v>96</v>
      </c>
      <c r="E429" s="172" t="s">
        <v>55</v>
      </c>
      <c r="F429" s="172" t="s">
        <v>1272</v>
      </c>
      <c r="G429" s="172" t="s">
        <v>84</v>
      </c>
      <c r="H429" s="177">
        <v>1</v>
      </c>
      <c r="I429" s="178">
        <v>0</v>
      </c>
      <c r="J429" s="176">
        <v>46111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0</v>
      </c>
    </row>
    <row r="430" spans="1:16" ht="19.5" hidden="1" customHeight="1">
      <c r="A430" s="172" t="s">
        <v>3774</v>
      </c>
      <c r="B430" s="176">
        <v>46121</v>
      </c>
      <c r="C430" s="172" t="s">
        <v>92</v>
      </c>
      <c r="D430" s="172" t="s">
        <v>97</v>
      </c>
      <c r="E430" s="172" t="s">
        <v>55</v>
      </c>
      <c r="F430" s="172" t="s">
        <v>1272</v>
      </c>
      <c r="G430" s="172" t="s">
        <v>84</v>
      </c>
      <c r="H430" s="177">
        <v>1</v>
      </c>
      <c r="I430" s="178">
        <v>0</v>
      </c>
      <c r="J430" s="176">
        <v>46111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-56.94</v>
      </c>
    </row>
    <row r="431" spans="1:16" ht="19.5" hidden="1" customHeight="1">
      <c r="A431" s="172" t="s">
        <v>3775</v>
      </c>
      <c r="B431" s="176">
        <v>46121</v>
      </c>
      <c r="C431" s="172" t="s">
        <v>92</v>
      </c>
      <c r="D431" s="172" t="s">
        <v>24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2600</v>
      </c>
      <c r="J431" s="176">
        <v>46119</v>
      </c>
      <c r="K431" s="172" t="s">
        <v>93</v>
      </c>
      <c r="L431" s="172" t="s">
        <v>94</v>
      </c>
      <c r="M431" s="179">
        <v>0.48</v>
      </c>
      <c r="N431" s="177"/>
      <c r="O431" s="177"/>
      <c r="P431" s="180">
        <v>-72</v>
      </c>
    </row>
    <row r="432" spans="1:16" ht="19.5" hidden="1" customHeight="1">
      <c r="A432" s="172" t="s">
        <v>3775</v>
      </c>
      <c r="B432" s="176">
        <v>46121</v>
      </c>
      <c r="C432" s="172" t="s">
        <v>100</v>
      </c>
      <c r="D432" s="172" t="s">
        <v>101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2600</v>
      </c>
      <c r="J432" s="176">
        <v>46119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905.8</v>
      </c>
    </row>
    <row r="433" spans="1:16" ht="19.5" hidden="1" customHeight="1">
      <c r="A433" s="172" t="s">
        <v>3775</v>
      </c>
      <c r="B433" s="176">
        <v>46121</v>
      </c>
      <c r="C433" s="172" t="s">
        <v>100</v>
      </c>
      <c r="D433" s="172" t="s">
        <v>102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2600</v>
      </c>
      <c r="J433" s="176">
        <v>46119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9.06</v>
      </c>
    </row>
    <row r="434" spans="1:16" ht="19.5" hidden="1" customHeight="1">
      <c r="A434" s="172" t="s">
        <v>3775</v>
      </c>
      <c r="B434" s="176">
        <v>46121</v>
      </c>
      <c r="C434" s="172" t="s">
        <v>100</v>
      </c>
      <c r="D434" s="172" t="s">
        <v>103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2600</v>
      </c>
      <c r="J434" s="176">
        <v>46119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1685.14</v>
      </c>
    </row>
    <row r="435" spans="1:16" ht="19.5" hidden="1" customHeight="1">
      <c r="A435" s="172" t="s">
        <v>3775</v>
      </c>
      <c r="B435" s="176">
        <v>46121</v>
      </c>
      <c r="C435" s="172" t="s">
        <v>104</v>
      </c>
      <c r="D435" s="172" t="s">
        <v>105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46119</v>
      </c>
      <c r="K435" s="172" t="s">
        <v>93</v>
      </c>
      <c r="L435" s="172" t="s">
        <v>94</v>
      </c>
      <c r="M435" s="179">
        <v>0.48</v>
      </c>
      <c r="N435" s="177"/>
      <c r="O435" s="177"/>
      <c r="P435" s="180">
        <v>-1248</v>
      </c>
    </row>
    <row r="436" spans="1:16" ht="19.5" hidden="1" customHeight="1">
      <c r="A436" s="172" t="s">
        <v>3775</v>
      </c>
      <c r="B436" s="176">
        <v>46121</v>
      </c>
      <c r="C436" s="172" t="s">
        <v>2694</v>
      </c>
      <c r="D436" s="172" t="s">
        <v>95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46119</v>
      </c>
      <c r="K436" s="172" t="s">
        <v>93</v>
      </c>
      <c r="L436" s="172" t="s">
        <v>94</v>
      </c>
      <c r="M436" s="179">
        <v>0.48</v>
      </c>
      <c r="N436" s="177"/>
      <c r="O436" s="177"/>
      <c r="P436" s="180">
        <v>-8.58</v>
      </c>
    </row>
    <row r="437" spans="1:16" ht="19.5" hidden="1" customHeight="1">
      <c r="A437" s="172" t="s">
        <v>3775</v>
      </c>
      <c r="B437" s="176">
        <v>46121</v>
      </c>
      <c r="C437" s="172" t="s">
        <v>2694</v>
      </c>
      <c r="D437" s="172" t="s">
        <v>82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46119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-17.21</v>
      </c>
    </row>
    <row r="438" spans="1:16" ht="19.5" hidden="1" customHeight="1">
      <c r="A438" s="172" t="s">
        <v>3776</v>
      </c>
      <c r="B438" s="176">
        <v>46121</v>
      </c>
      <c r="C438" s="172" t="s">
        <v>92</v>
      </c>
      <c r="D438" s="172" t="s">
        <v>24</v>
      </c>
      <c r="E438" s="172" t="s">
        <v>58</v>
      </c>
      <c r="F438" s="172" t="s">
        <v>1300</v>
      </c>
      <c r="G438" s="172" t="s">
        <v>84</v>
      </c>
      <c r="H438" s="177">
        <v>1</v>
      </c>
      <c r="I438" s="178">
        <v>2443</v>
      </c>
      <c r="J438" s="176">
        <v>46112</v>
      </c>
      <c r="K438" s="172" t="s">
        <v>93</v>
      </c>
      <c r="L438" s="172" t="s">
        <v>94</v>
      </c>
      <c r="M438" s="179">
        <v>0.43</v>
      </c>
      <c r="N438" s="177"/>
      <c r="O438" s="177">
        <v>32</v>
      </c>
      <c r="P438" s="180">
        <v>-85.59</v>
      </c>
    </row>
    <row r="439" spans="1:16" ht="19.5" hidden="1" customHeight="1">
      <c r="A439" s="172" t="s">
        <v>3776</v>
      </c>
      <c r="B439" s="176">
        <v>46121</v>
      </c>
      <c r="C439" s="172" t="s">
        <v>100</v>
      </c>
      <c r="D439" s="172" t="s">
        <v>101</v>
      </c>
      <c r="E439" s="172" t="s">
        <v>58</v>
      </c>
      <c r="F439" s="172" t="s">
        <v>1300</v>
      </c>
      <c r="G439" s="172" t="s">
        <v>84</v>
      </c>
      <c r="H439" s="177">
        <v>1</v>
      </c>
      <c r="I439" s="178">
        <v>2443</v>
      </c>
      <c r="J439" s="176">
        <v>46112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914.29</v>
      </c>
    </row>
    <row r="440" spans="1:16" ht="19.5" hidden="1" customHeight="1">
      <c r="A440" s="172" t="s">
        <v>3776</v>
      </c>
      <c r="B440" s="176">
        <v>46121</v>
      </c>
      <c r="C440" s="172" t="s">
        <v>100</v>
      </c>
      <c r="D440" s="172" t="s">
        <v>102</v>
      </c>
      <c r="E440" s="172" t="s">
        <v>58</v>
      </c>
      <c r="F440" s="172" t="s">
        <v>1300</v>
      </c>
      <c r="G440" s="172" t="s">
        <v>84</v>
      </c>
      <c r="H440" s="177">
        <v>1</v>
      </c>
      <c r="I440" s="178">
        <v>2443</v>
      </c>
      <c r="J440" s="176">
        <v>46112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9.14</v>
      </c>
    </row>
    <row r="441" spans="1:16" ht="19.5" hidden="1" customHeight="1">
      <c r="A441" s="172" t="s">
        <v>3776</v>
      </c>
      <c r="B441" s="176">
        <v>46121</v>
      </c>
      <c r="C441" s="172" t="s">
        <v>100</v>
      </c>
      <c r="D441" s="172" t="s">
        <v>103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2443</v>
      </c>
      <c r="J441" s="176">
        <v>46112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1519.57</v>
      </c>
    </row>
    <row r="442" spans="1:16" ht="19.5" hidden="1" customHeight="1">
      <c r="A442" s="172" t="s">
        <v>3776</v>
      </c>
      <c r="B442" s="176">
        <v>46121</v>
      </c>
      <c r="C442" s="172" t="s">
        <v>104</v>
      </c>
      <c r="D442" s="172" t="s">
        <v>105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2443</v>
      </c>
      <c r="J442" s="176">
        <v>46112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-1050.49</v>
      </c>
    </row>
    <row r="443" spans="1:16" ht="19.5" hidden="1" customHeight="1">
      <c r="A443" s="172" t="s">
        <v>3777</v>
      </c>
      <c r="B443" s="176">
        <v>46121</v>
      </c>
      <c r="C443" s="172" t="s">
        <v>92</v>
      </c>
      <c r="D443" s="172" t="s">
        <v>24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2750</v>
      </c>
      <c r="J443" s="176">
        <v>46117</v>
      </c>
      <c r="K443" s="172" t="s">
        <v>93</v>
      </c>
      <c r="L443" s="172" t="s">
        <v>94</v>
      </c>
      <c r="M443" s="179">
        <v>0.43</v>
      </c>
      <c r="N443" s="177"/>
      <c r="O443" s="177">
        <v>37</v>
      </c>
      <c r="P443" s="180">
        <v>-120.48</v>
      </c>
    </row>
    <row r="444" spans="1:16" ht="19.5" hidden="1" customHeight="1">
      <c r="A444" s="172" t="s">
        <v>3777</v>
      </c>
      <c r="B444" s="176">
        <v>46121</v>
      </c>
      <c r="C444" s="172" t="s">
        <v>100</v>
      </c>
      <c r="D444" s="172" t="s">
        <v>101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2750</v>
      </c>
      <c r="J444" s="176">
        <v>46117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1158.0999999999999</v>
      </c>
    </row>
    <row r="445" spans="1:16" ht="19.5" hidden="1" customHeight="1">
      <c r="A445" s="172" t="s">
        <v>3777</v>
      </c>
      <c r="B445" s="176">
        <v>46121</v>
      </c>
      <c r="C445" s="172" t="s">
        <v>100</v>
      </c>
      <c r="D445" s="172" t="s">
        <v>102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2750</v>
      </c>
      <c r="J445" s="176">
        <v>46117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11.58</v>
      </c>
    </row>
    <row r="446" spans="1:16" ht="19.5" hidden="1" customHeight="1">
      <c r="A446" s="172" t="s">
        <v>3777</v>
      </c>
      <c r="B446" s="176">
        <v>46121</v>
      </c>
      <c r="C446" s="172" t="s">
        <v>100</v>
      </c>
      <c r="D446" s="172" t="s">
        <v>103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46117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1580.32</v>
      </c>
    </row>
    <row r="447" spans="1:16" ht="19.5" hidden="1" customHeight="1">
      <c r="A447" s="172" t="s">
        <v>3777</v>
      </c>
      <c r="B447" s="176">
        <v>46121</v>
      </c>
      <c r="C447" s="172" t="s">
        <v>104</v>
      </c>
      <c r="D447" s="172" t="s">
        <v>105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46117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-1182.5</v>
      </c>
    </row>
    <row r="448" spans="1:16" ht="19.5" hidden="1" customHeight="1">
      <c r="A448" s="172" t="s">
        <v>3777</v>
      </c>
      <c r="B448" s="176">
        <v>46121</v>
      </c>
      <c r="C448" s="172" t="s">
        <v>2694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46117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-8.56</v>
      </c>
    </row>
    <row r="449" spans="1:16" ht="19.5" hidden="1" customHeight="1">
      <c r="A449" s="172" t="s">
        <v>3778</v>
      </c>
      <c r="B449" s="176">
        <v>46121</v>
      </c>
      <c r="C449" s="172" t="s">
        <v>1748</v>
      </c>
      <c r="D449" s="172" t="s">
        <v>2749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46118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-5</v>
      </c>
    </row>
    <row r="450" spans="1:16" ht="19.5" hidden="1" customHeight="1">
      <c r="A450" s="172" t="s">
        <v>3778</v>
      </c>
      <c r="B450" s="176">
        <v>46121</v>
      </c>
      <c r="C450" s="172" t="s">
        <v>2694</v>
      </c>
      <c r="D450" s="172" t="s">
        <v>2750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46118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-10</v>
      </c>
    </row>
    <row r="451" spans="1:16" ht="19.5" hidden="1" customHeight="1">
      <c r="A451" s="172" t="s">
        <v>3779</v>
      </c>
      <c r="B451" s="176">
        <v>46121</v>
      </c>
      <c r="C451" s="172" t="s">
        <v>92</v>
      </c>
      <c r="D451" s="172" t="s">
        <v>24</v>
      </c>
      <c r="E451" s="172" t="s">
        <v>52</v>
      </c>
      <c r="F451" s="172" t="s">
        <v>90</v>
      </c>
      <c r="G451" s="172" t="s">
        <v>84</v>
      </c>
      <c r="H451" s="177">
        <v>1</v>
      </c>
      <c r="I451" s="178">
        <v>2750</v>
      </c>
      <c r="J451" s="176">
        <v>46120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-80</v>
      </c>
    </row>
    <row r="452" spans="1:16" ht="19.5" hidden="1" customHeight="1">
      <c r="A452" s="172" t="s">
        <v>3779</v>
      </c>
      <c r="B452" s="176">
        <v>46121</v>
      </c>
      <c r="C452" s="172" t="s">
        <v>100</v>
      </c>
      <c r="D452" s="172" t="s">
        <v>101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2750</v>
      </c>
      <c r="J452" s="176">
        <v>46120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958.1</v>
      </c>
    </row>
    <row r="453" spans="1:16" ht="19.5" hidden="1" customHeight="1">
      <c r="A453" s="172" t="s">
        <v>3779</v>
      </c>
      <c r="B453" s="176">
        <v>46121</v>
      </c>
      <c r="C453" s="172" t="s">
        <v>100</v>
      </c>
      <c r="D453" s="172" t="s">
        <v>102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2750</v>
      </c>
      <c r="J453" s="176">
        <v>46120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9.58</v>
      </c>
    </row>
    <row r="454" spans="1:16" ht="19.5" hidden="1" customHeight="1">
      <c r="A454" s="172" t="s">
        <v>3779</v>
      </c>
      <c r="B454" s="176">
        <v>46121</v>
      </c>
      <c r="C454" s="172" t="s">
        <v>100</v>
      </c>
      <c r="D454" s="172" t="s">
        <v>103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2750</v>
      </c>
      <c r="J454" s="176">
        <v>46120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1782.32</v>
      </c>
    </row>
    <row r="455" spans="1:16" ht="19.5" hidden="1" customHeight="1">
      <c r="A455" s="172" t="s">
        <v>3779</v>
      </c>
      <c r="B455" s="176">
        <v>46121</v>
      </c>
      <c r="C455" s="172" t="s">
        <v>104</v>
      </c>
      <c r="D455" s="172" t="s">
        <v>105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2750</v>
      </c>
      <c r="J455" s="176">
        <v>46120</v>
      </c>
      <c r="K455" s="172" t="s">
        <v>93</v>
      </c>
      <c r="L455" s="172" t="s">
        <v>94</v>
      </c>
      <c r="M455" s="179">
        <v>0.48</v>
      </c>
      <c r="N455" s="177"/>
      <c r="O455" s="177"/>
      <c r="P455" s="180">
        <v>-1320</v>
      </c>
    </row>
    <row r="456" spans="1:16" ht="19.5" hidden="1" customHeight="1">
      <c r="A456" s="172" t="s">
        <v>3779</v>
      </c>
      <c r="B456" s="176">
        <v>46121</v>
      </c>
      <c r="C456" s="172" t="s">
        <v>2694</v>
      </c>
      <c r="D456" s="172" t="s">
        <v>95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2750</v>
      </c>
      <c r="J456" s="176">
        <v>46120</v>
      </c>
      <c r="K456" s="172" t="s">
        <v>93</v>
      </c>
      <c r="L456" s="172" t="s">
        <v>94</v>
      </c>
      <c r="M456" s="179">
        <v>0.48</v>
      </c>
      <c r="N456" s="177"/>
      <c r="O456" s="177"/>
      <c r="P456" s="180">
        <v>-8.2899999999999991</v>
      </c>
    </row>
    <row r="457" spans="1:16" ht="19.5" hidden="1" customHeight="1">
      <c r="A457" s="172" t="s">
        <v>3779</v>
      </c>
      <c r="B457" s="176">
        <v>46121</v>
      </c>
      <c r="C457" s="172" t="s">
        <v>2694</v>
      </c>
      <c r="D457" s="172" t="s">
        <v>82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0</v>
      </c>
      <c r="J457" s="176">
        <v>46120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-18.2</v>
      </c>
    </row>
    <row r="458" spans="1:16" ht="19.5" hidden="1" customHeight="1">
      <c r="A458" s="172" t="s">
        <v>3588</v>
      </c>
      <c r="B458" s="176">
        <v>46121</v>
      </c>
      <c r="C458" s="172" t="s">
        <v>2694</v>
      </c>
      <c r="D458" s="172" t="s">
        <v>82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0</v>
      </c>
      <c r="J458" s="176">
        <v>46113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19.78</v>
      </c>
    </row>
    <row r="459" spans="1:16" ht="19.5" hidden="1" customHeight="1">
      <c r="A459" s="172" t="s">
        <v>3780</v>
      </c>
      <c r="B459" s="176">
        <v>46121</v>
      </c>
      <c r="C459" s="172" t="s">
        <v>2694</v>
      </c>
      <c r="D459" s="172" t="s">
        <v>82</v>
      </c>
      <c r="E459" s="172" t="s">
        <v>60</v>
      </c>
      <c r="F459" s="172" t="s">
        <v>1426</v>
      </c>
      <c r="G459" s="172" t="s">
        <v>84</v>
      </c>
      <c r="H459" s="177">
        <v>1</v>
      </c>
      <c r="I459" s="178">
        <v>0</v>
      </c>
      <c r="J459" s="176">
        <v>46121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-19.48</v>
      </c>
    </row>
    <row r="460" spans="1:16" ht="19.5" hidden="1" customHeight="1">
      <c r="A460" s="172" t="s">
        <v>3781</v>
      </c>
      <c r="B460" s="176">
        <v>46121</v>
      </c>
      <c r="C460" s="172" t="s">
        <v>92</v>
      </c>
      <c r="D460" s="172" t="s">
        <v>24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2750</v>
      </c>
      <c r="J460" s="176">
        <v>46119</v>
      </c>
      <c r="K460" s="172" t="s">
        <v>93</v>
      </c>
      <c r="L460" s="172" t="s">
        <v>94</v>
      </c>
      <c r="M460" s="179">
        <v>0.48</v>
      </c>
      <c r="N460" s="177"/>
      <c r="O460" s="177"/>
      <c r="P460" s="180">
        <v>-71</v>
      </c>
    </row>
    <row r="461" spans="1:16" ht="19.5" hidden="1" customHeight="1">
      <c r="A461" s="172" t="s">
        <v>3781</v>
      </c>
      <c r="B461" s="176">
        <v>46121</v>
      </c>
      <c r="C461" s="172" t="s">
        <v>100</v>
      </c>
      <c r="D461" s="172" t="s">
        <v>101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2750</v>
      </c>
      <c r="J461" s="176">
        <v>46119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995.24</v>
      </c>
    </row>
    <row r="462" spans="1:16" ht="19.5" hidden="1" customHeight="1">
      <c r="A462" s="172" t="s">
        <v>3781</v>
      </c>
      <c r="B462" s="176">
        <v>46121</v>
      </c>
      <c r="C462" s="172" t="s">
        <v>100</v>
      </c>
      <c r="D462" s="172" t="s">
        <v>102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2750</v>
      </c>
      <c r="J462" s="176">
        <v>46119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9.9499999999999993</v>
      </c>
    </row>
    <row r="463" spans="1:16" ht="19.5" hidden="1" customHeight="1">
      <c r="A463" s="172" t="s">
        <v>3781</v>
      </c>
      <c r="B463" s="176">
        <v>46121</v>
      </c>
      <c r="C463" s="172" t="s">
        <v>100</v>
      </c>
      <c r="D463" s="172" t="s">
        <v>103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2750</v>
      </c>
      <c r="J463" s="176">
        <v>46119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1744.81</v>
      </c>
    </row>
    <row r="464" spans="1:16" ht="19.5" hidden="1" customHeight="1">
      <c r="A464" s="172" t="s">
        <v>3781</v>
      </c>
      <c r="B464" s="176">
        <v>46121</v>
      </c>
      <c r="C464" s="172" t="s">
        <v>104</v>
      </c>
      <c r="D464" s="172" t="s">
        <v>105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2750</v>
      </c>
      <c r="J464" s="176">
        <v>46119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-1320</v>
      </c>
    </row>
    <row r="465" spans="1:16" ht="19.5" hidden="1" customHeight="1">
      <c r="A465" s="172" t="s">
        <v>3781</v>
      </c>
      <c r="B465" s="176">
        <v>46121</v>
      </c>
      <c r="C465" s="172" t="s">
        <v>2694</v>
      </c>
      <c r="D465" s="172" t="s">
        <v>95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2750</v>
      </c>
      <c r="J465" s="176">
        <v>46119</v>
      </c>
      <c r="K465" s="172" t="s">
        <v>93</v>
      </c>
      <c r="L465" s="172" t="s">
        <v>94</v>
      </c>
      <c r="M465" s="179">
        <v>0.48</v>
      </c>
      <c r="N465" s="177"/>
      <c r="O465" s="177"/>
      <c r="P465" s="180">
        <v>-6.12</v>
      </c>
    </row>
    <row r="466" spans="1:16" ht="19.5" hidden="1" customHeight="1">
      <c r="A466" s="172" t="s">
        <v>3782</v>
      </c>
      <c r="B466" s="176">
        <v>46121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2800</v>
      </c>
      <c r="J466" s="176">
        <v>46119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-77</v>
      </c>
    </row>
    <row r="467" spans="1:16" ht="19.5" hidden="1" customHeight="1">
      <c r="A467" s="172" t="s">
        <v>3782</v>
      </c>
      <c r="B467" s="176">
        <v>46121</v>
      </c>
      <c r="C467" s="172" t="s">
        <v>100</v>
      </c>
      <c r="D467" s="172" t="s">
        <v>101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2800</v>
      </c>
      <c r="J467" s="176">
        <v>46119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1036.21</v>
      </c>
    </row>
    <row r="468" spans="1:16" ht="19.5" hidden="1" customHeight="1">
      <c r="A468" s="172" t="s">
        <v>3782</v>
      </c>
      <c r="B468" s="176">
        <v>46121</v>
      </c>
      <c r="C468" s="172" t="s">
        <v>100</v>
      </c>
      <c r="D468" s="172" t="s">
        <v>102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2800</v>
      </c>
      <c r="J468" s="176">
        <v>46119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10.36</v>
      </c>
    </row>
    <row r="469" spans="1:16" ht="19.5" hidden="1" customHeight="1">
      <c r="A469" s="172" t="s">
        <v>3782</v>
      </c>
      <c r="B469" s="176">
        <v>46121</v>
      </c>
      <c r="C469" s="172" t="s">
        <v>100</v>
      </c>
      <c r="D469" s="172" t="s">
        <v>103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2800</v>
      </c>
      <c r="J469" s="176">
        <v>46119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1753.43</v>
      </c>
    </row>
    <row r="470" spans="1:16" ht="19.5" hidden="1" customHeight="1">
      <c r="A470" s="172" t="s">
        <v>3782</v>
      </c>
      <c r="B470" s="176">
        <v>46121</v>
      </c>
      <c r="C470" s="172" t="s">
        <v>104</v>
      </c>
      <c r="D470" s="172" t="s">
        <v>105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2800</v>
      </c>
      <c r="J470" s="176">
        <v>46119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-1344</v>
      </c>
    </row>
    <row r="471" spans="1:16" ht="19.5" hidden="1" customHeight="1">
      <c r="A471" s="172" t="s">
        <v>3782</v>
      </c>
      <c r="B471" s="176">
        <v>46121</v>
      </c>
      <c r="C471" s="172" t="s">
        <v>2694</v>
      </c>
      <c r="D471" s="172" t="s">
        <v>95</v>
      </c>
      <c r="E471" s="172" t="s">
        <v>42</v>
      </c>
      <c r="F471" s="172" t="s">
        <v>89</v>
      </c>
      <c r="G471" s="172" t="s">
        <v>84</v>
      </c>
      <c r="H471" s="177">
        <v>1</v>
      </c>
      <c r="I471" s="178">
        <v>2800</v>
      </c>
      <c r="J471" s="176">
        <v>46119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-5.85</v>
      </c>
    </row>
    <row r="472" spans="1:16" ht="19.5" hidden="1" customHeight="1">
      <c r="A472" s="172" t="s">
        <v>3781</v>
      </c>
      <c r="B472" s="176">
        <v>46121</v>
      </c>
      <c r="C472" s="172" t="s">
        <v>2694</v>
      </c>
      <c r="D472" s="172" t="s">
        <v>82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0</v>
      </c>
      <c r="J472" s="176">
        <v>46119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-18.91</v>
      </c>
    </row>
    <row r="473" spans="1:16" ht="19.5" hidden="1" customHeight="1">
      <c r="A473" s="172" t="s">
        <v>3783</v>
      </c>
      <c r="B473" s="176">
        <v>46121</v>
      </c>
      <c r="C473" s="172" t="s">
        <v>92</v>
      </c>
      <c r="D473" s="172" t="s">
        <v>24</v>
      </c>
      <c r="E473" s="172" t="s">
        <v>42</v>
      </c>
      <c r="F473" s="172" t="s">
        <v>89</v>
      </c>
      <c r="G473" s="172" t="s">
        <v>84</v>
      </c>
      <c r="H473" s="177">
        <v>1</v>
      </c>
      <c r="I473" s="178">
        <v>2800</v>
      </c>
      <c r="J473" s="176">
        <v>46120</v>
      </c>
      <c r="K473" s="172" t="s">
        <v>93</v>
      </c>
      <c r="L473" s="172" t="s">
        <v>94</v>
      </c>
      <c r="M473" s="179">
        <v>0.48</v>
      </c>
      <c r="N473" s="177"/>
      <c r="O473" s="177"/>
      <c r="P473" s="180">
        <v>-77</v>
      </c>
    </row>
    <row r="474" spans="1:16" ht="19.5" hidden="1" customHeight="1">
      <c r="A474" s="172" t="s">
        <v>3783</v>
      </c>
      <c r="B474" s="176">
        <v>46121</v>
      </c>
      <c r="C474" s="172" t="s">
        <v>100</v>
      </c>
      <c r="D474" s="172" t="s">
        <v>101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2800</v>
      </c>
      <c r="J474" s="176">
        <v>46120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973.87</v>
      </c>
    </row>
    <row r="475" spans="1:16" ht="19.5" hidden="1" customHeight="1">
      <c r="A475" s="172" t="s">
        <v>3783</v>
      </c>
      <c r="B475" s="176">
        <v>46121</v>
      </c>
      <c r="C475" s="172" t="s">
        <v>100</v>
      </c>
      <c r="D475" s="172" t="s">
        <v>102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2800</v>
      </c>
      <c r="J475" s="176">
        <v>46120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9.74</v>
      </c>
    </row>
    <row r="476" spans="1:16" ht="19.5" hidden="1" customHeight="1">
      <c r="A476" s="172" t="s">
        <v>3783</v>
      </c>
      <c r="B476" s="176">
        <v>46121</v>
      </c>
      <c r="C476" s="172" t="s">
        <v>100</v>
      </c>
      <c r="D476" s="172" t="s">
        <v>103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2800</v>
      </c>
      <c r="J476" s="176">
        <v>46120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1816.39</v>
      </c>
    </row>
    <row r="477" spans="1:16" ht="19.5" hidden="1" customHeight="1">
      <c r="A477" s="172" t="s">
        <v>3783</v>
      </c>
      <c r="B477" s="176">
        <v>46121</v>
      </c>
      <c r="C477" s="172" t="s">
        <v>104</v>
      </c>
      <c r="D477" s="172" t="s">
        <v>105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2800</v>
      </c>
      <c r="J477" s="176">
        <v>46120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-1344</v>
      </c>
    </row>
    <row r="478" spans="1:16" ht="19.5" hidden="1" customHeight="1">
      <c r="A478" s="172" t="s">
        <v>3783</v>
      </c>
      <c r="B478" s="176">
        <v>46121</v>
      </c>
      <c r="C478" s="172" t="s">
        <v>2694</v>
      </c>
      <c r="D478" s="172" t="s">
        <v>95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2800</v>
      </c>
      <c r="J478" s="176">
        <v>46120</v>
      </c>
      <c r="K478" s="172" t="s">
        <v>93</v>
      </c>
      <c r="L478" s="172" t="s">
        <v>94</v>
      </c>
      <c r="M478" s="179">
        <v>0.48</v>
      </c>
      <c r="N478" s="177"/>
      <c r="O478" s="177"/>
      <c r="P478" s="180">
        <v>-4.43</v>
      </c>
    </row>
    <row r="479" spans="1:16" ht="19.5" hidden="1" customHeight="1">
      <c r="A479" s="172" t="s">
        <v>3784</v>
      </c>
      <c r="B479" s="176">
        <v>46121</v>
      </c>
      <c r="C479" s="172" t="s">
        <v>92</v>
      </c>
      <c r="D479" s="172" t="s">
        <v>24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2750</v>
      </c>
      <c r="J479" s="176">
        <v>46119</v>
      </c>
      <c r="K479" s="172" t="s">
        <v>93</v>
      </c>
      <c r="L479" s="172" t="s">
        <v>94</v>
      </c>
      <c r="M479" s="179">
        <v>0.48</v>
      </c>
      <c r="N479" s="177"/>
      <c r="O479" s="177"/>
      <c r="P479" s="180">
        <v>-73</v>
      </c>
    </row>
    <row r="480" spans="1:16" ht="19.5" hidden="1" customHeight="1">
      <c r="A480" s="172" t="s">
        <v>3784</v>
      </c>
      <c r="B480" s="176">
        <v>46121</v>
      </c>
      <c r="C480" s="172" t="s">
        <v>100</v>
      </c>
      <c r="D480" s="172" t="s">
        <v>101</v>
      </c>
      <c r="E480" s="172" t="s">
        <v>55</v>
      </c>
      <c r="F480" s="172" t="s">
        <v>1272</v>
      </c>
      <c r="G480" s="172" t="s">
        <v>84</v>
      </c>
      <c r="H480" s="177">
        <v>1</v>
      </c>
      <c r="I480" s="178">
        <v>2750</v>
      </c>
      <c r="J480" s="176">
        <v>46119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1417.14</v>
      </c>
    </row>
    <row r="481" spans="1:16" ht="19.5" hidden="1" customHeight="1">
      <c r="A481" s="172" t="s">
        <v>3784</v>
      </c>
      <c r="B481" s="176">
        <v>46121</v>
      </c>
      <c r="C481" s="172" t="s">
        <v>100</v>
      </c>
      <c r="D481" s="172" t="s">
        <v>102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2750</v>
      </c>
      <c r="J481" s="176">
        <v>46119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14.17</v>
      </c>
    </row>
    <row r="482" spans="1:16" ht="19.5" hidden="1" customHeight="1">
      <c r="A482" s="172" t="s">
        <v>3784</v>
      </c>
      <c r="B482" s="176">
        <v>46121</v>
      </c>
      <c r="C482" s="172" t="s">
        <v>100</v>
      </c>
      <c r="D482" s="172" t="s">
        <v>103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2750</v>
      </c>
      <c r="J482" s="176">
        <v>46119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1318.69</v>
      </c>
    </row>
    <row r="483" spans="1:16" ht="19.5" hidden="1" customHeight="1">
      <c r="A483" s="172" t="s">
        <v>3784</v>
      </c>
      <c r="B483" s="176">
        <v>46121</v>
      </c>
      <c r="C483" s="172" t="s">
        <v>104</v>
      </c>
      <c r="D483" s="172" t="s">
        <v>105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2750</v>
      </c>
      <c r="J483" s="176">
        <v>46119</v>
      </c>
      <c r="K483" s="172" t="s">
        <v>93</v>
      </c>
      <c r="L483" s="172" t="s">
        <v>94</v>
      </c>
      <c r="M483" s="179">
        <v>0.48</v>
      </c>
      <c r="N483" s="177"/>
      <c r="O483" s="177"/>
      <c r="P483" s="180">
        <v>-1320</v>
      </c>
    </row>
    <row r="484" spans="1:16" ht="19.5" hidden="1" customHeight="1">
      <c r="A484" s="172" t="s">
        <v>3784</v>
      </c>
      <c r="B484" s="176">
        <v>46121</v>
      </c>
      <c r="C484" s="172" t="s">
        <v>92</v>
      </c>
      <c r="D484" s="172" t="s">
        <v>3785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2750</v>
      </c>
      <c r="J484" s="176">
        <v>46119</v>
      </c>
      <c r="K484" s="172" t="s">
        <v>93</v>
      </c>
      <c r="L484" s="172" t="s">
        <v>94</v>
      </c>
      <c r="M484" s="179">
        <v>0.48</v>
      </c>
      <c r="N484" s="177"/>
      <c r="O484" s="177"/>
      <c r="P484" s="180">
        <v>-25</v>
      </c>
    </row>
    <row r="485" spans="1:16" ht="19.5" hidden="1" customHeight="1">
      <c r="A485" s="172" t="s">
        <v>3783</v>
      </c>
      <c r="B485" s="176">
        <v>46121</v>
      </c>
      <c r="C485" s="172" t="s">
        <v>2694</v>
      </c>
      <c r="D485" s="172" t="s">
        <v>82</v>
      </c>
      <c r="E485" s="172" t="s">
        <v>42</v>
      </c>
      <c r="F485" s="172" t="s">
        <v>89</v>
      </c>
      <c r="G485" s="172" t="s">
        <v>84</v>
      </c>
      <c r="H485" s="177">
        <v>1</v>
      </c>
      <c r="I485" s="178">
        <v>0</v>
      </c>
      <c r="J485" s="176">
        <v>46120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-18.5</v>
      </c>
    </row>
    <row r="486" spans="1:16" ht="19.5" hidden="1" customHeight="1">
      <c r="A486" s="172" t="s">
        <v>3786</v>
      </c>
      <c r="B486" s="176">
        <v>46121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2750</v>
      </c>
      <c r="J486" s="176">
        <v>46119</v>
      </c>
      <c r="K486" s="172" t="s">
        <v>93</v>
      </c>
      <c r="L486" s="172" t="s">
        <v>94</v>
      </c>
      <c r="M486" s="179">
        <v>0.48</v>
      </c>
      <c r="N486" s="177"/>
      <c r="O486" s="177"/>
      <c r="P486" s="180">
        <v>-71</v>
      </c>
    </row>
    <row r="487" spans="1:16" ht="19.5" hidden="1" customHeight="1">
      <c r="A487" s="172" t="s">
        <v>3786</v>
      </c>
      <c r="B487" s="176">
        <v>46121</v>
      </c>
      <c r="C487" s="172" t="s">
        <v>100</v>
      </c>
      <c r="D487" s="172" t="s">
        <v>101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2750</v>
      </c>
      <c r="J487" s="176">
        <v>46119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983.37</v>
      </c>
    </row>
    <row r="488" spans="1:16" ht="19.5" hidden="1" customHeight="1">
      <c r="A488" s="172" t="s">
        <v>3786</v>
      </c>
      <c r="B488" s="176">
        <v>46121</v>
      </c>
      <c r="C488" s="172" t="s">
        <v>100</v>
      </c>
      <c r="D488" s="172" t="s">
        <v>102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2750</v>
      </c>
      <c r="J488" s="176">
        <v>46119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9.83</v>
      </c>
    </row>
    <row r="489" spans="1:16" ht="19.5" hidden="1" customHeight="1">
      <c r="A489" s="172" t="s">
        <v>3786</v>
      </c>
      <c r="B489" s="176">
        <v>46121</v>
      </c>
      <c r="C489" s="172" t="s">
        <v>100</v>
      </c>
      <c r="D489" s="172" t="s">
        <v>103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2750</v>
      </c>
      <c r="J489" s="176">
        <v>46119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1756.8</v>
      </c>
    </row>
    <row r="490" spans="1:16" ht="19.5" hidden="1" customHeight="1">
      <c r="A490" s="172" t="s">
        <v>3786</v>
      </c>
      <c r="B490" s="176">
        <v>46121</v>
      </c>
      <c r="C490" s="172" t="s">
        <v>104</v>
      </c>
      <c r="D490" s="172" t="s">
        <v>105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2750</v>
      </c>
      <c r="J490" s="176">
        <v>46119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-1320</v>
      </c>
    </row>
    <row r="491" spans="1:16" ht="19.5" hidden="1" customHeight="1">
      <c r="A491" s="172" t="s">
        <v>3786</v>
      </c>
      <c r="B491" s="176">
        <v>46121</v>
      </c>
      <c r="C491" s="172" t="s">
        <v>2694</v>
      </c>
      <c r="D491" s="172" t="s">
        <v>95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2750</v>
      </c>
      <c r="J491" s="176">
        <v>46119</v>
      </c>
      <c r="K491" s="172" t="s">
        <v>93</v>
      </c>
      <c r="L491" s="172" t="s">
        <v>94</v>
      </c>
      <c r="M491" s="179">
        <v>0.48</v>
      </c>
      <c r="N491" s="177"/>
      <c r="O491" s="177"/>
      <c r="P491" s="180">
        <v>-5.77</v>
      </c>
    </row>
    <row r="492" spans="1:16" ht="19.5" hidden="1" customHeight="1">
      <c r="A492" s="172" t="s">
        <v>3787</v>
      </c>
      <c r="B492" s="176">
        <v>46121</v>
      </c>
      <c r="C492" s="172" t="s">
        <v>1748</v>
      </c>
      <c r="D492" s="172" t="s">
        <v>2749</v>
      </c>
      <c r="E492" s="172" t="s">
        <v>60</v>
      </c>
      <c r="F492" s="172" t="s">
        <v>1426</v>
      </c>
      <c r="G492" s="172" t="s">
        <v>84</v>
      </c>
      <c r="H492" s="177">
        <v>1</v>
      </c>
      <c r="I492" s="178">
        <v>0</v>
      </c>
      <c r="J492" s="176">
        <v>46115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3787</v>
      </c>
      <c r="B493" s="176">
        <v>46121</v>
      </c>
      <c r="C493" s="172" t="s">
        <v>2694</v>
      </c>
      <c r="D493" s="172" t="s">
        <v>2750</v>
      </c>
      <c r="E493" s="172" t="s">
        <v>60</v>
      </c>
      <c r="F493" s="172" t="s">
        <v>1426</v>
      </c>
      <c r="G493" s="172" t="s">
        <v>84</v>
      </c>
      <c r="H493" s="177">
        <v>1</v>
      </c>
      <c r="I493" s="178">
        <v>0</v>
      </c>
      <c r="J493" s="176">
        <v>46115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3788</v>
      </c>
      <c r="B494" s="176">
        <v>46121</v>
      </c>
      <c r="C494" s="172" t="s">
        <v>2694</v>
      </c>
      <c r="D494" s="172" t="s">
        <v>82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0</v>
      </c>
      <c r="J494" s="176">
        <v>46121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-18.16</v>
      </c>
    </row>
    <row r="495" spans="1:16" ht="19.5" hidden="1" customHeight="1">
      <c r="A495" s="172" t="s">
        <v>3789</v>
      </c>
      <c r="B495" s="176">
        <v>46121</v>
      </c>
      <c r="C495" s="172" t="s">
        <v>92</v>
      </c>
      <c r="D495" s="172" t="s">
        <v>24</v>
      </c>
      <c r="E495" s="172" t="s">
        <v>57</v>
      </c>
      <c r="F495" s="172" t="s">
        <v>1263</v>
      </c>
      <c r="G495" s="172" t="s">
        <v>84</v>
      </c>
      <c r="H495" s="177">
        <v>1</v>
      </c>
      <c r="I495" s="178">
        <v>2750</v>
      </c>
      <c r="J495" s="176">
        <v>46119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-74</v>
      </c>
    </row>
    <row r="496" spans="1:16" ht="19.5" hidden="1" customHeight="1">
      <c r="A496" s="172" t="s">
        <v>3789</v>
      </c>
      <c r="B496" s="176">
        <v>46121</v>
      </c>
      <c r="C496" s="172" t="s">
        <v>100</v>
      </c>
      <c r="D496" s="172" t="s">
        <v>101</v>
      </c>
      <c r="E496" s="172" t="s">
        <v>57</v>
      </c>
      <c r="F496" s="172" t="s">
        <v>1263</v>
      </c>
      <c r="G496" s="172" t="s">
        <v>84</v>
      </c>
      <c r="H496" s="177">
        <v>1</v>
      </c>
      <c r="I496" s="178">
        <v>2750</v>
      </c>
      <c r="J496" s="176">
        <v>46119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1047.6199999999999</v>
      </c>
    </row>
    <row r="497" spans="1:16" ht="19.5" hidden="1" customHeight="1">
      <c r="A497" s="172" t="s">
        <v>3789</v>
      </c>
      <c r="B497" s="176">
        <v>46121</v>
      </c>
      <c r="C497" s="172" t="s">
        <v>100</v>
      </c>
      <c r="D497" s="172" t="s">
        <v>102</v>
      </c>
      <c r="E497" s="172" t="s">
        <v>57</v>
      </c>
      <c r="F497" s="172" t="s">
        <v>1263</v>
      </c>
      <c r="G497" s="172" t="s">
        <v>84</v>
      </c>
      <c r="H497" s="177">
        <v>1</v>
      </c>
      <c r="I497" s="178">
        <v>2750</v>
      </c>
      <c r="J497" s="176">
        <v>46119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3789</v>
      </c>
      <c r="B498" s="176">
        <v>46121</v>
      </c>
      <c r="C498" s="172" t="s">
        <v>100</v>
      </c>
      <c r="D498" s="172" t="s">
        <v>103</v>
      </c>
      <c r="E498" s="172" t="s">
        <v>57</v>
      </c>
      <c r="F498" s="172" t="s">
        <v>1263</v>
      </c>
      <c r="G498" s="172" t="s">
        <v>84</v>
      </c>
      <c r="H498" s="177">
        <v>1</v>
      </c>
      <c r="I498" s="178">
        <v>2750</v>
      </c>
      <c r="J498" s="176">
        <v>46119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1702.38</v>
      </c>
    </row>
    <row r="499" spans="1:16" ht="19.5" hidden="1" customHeight="1">
      <c r="A499" s="172" t="s">
        <v>3789</v>
      </c>
      <c r="B499" s="176">
        <v>46121</v>
      </c>
      <c r="C499" s="172" t="s">
        <v>104</v>
      </c>
      <c r="D499" s="172" t="s">
        <v>105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2750</v>
      </c>
      <c r="J499" s="176">
        <v>46119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-1320</v>
      </c>
    </row>
    <row r="500" spans="1:16" ht="19.5" hidden="1" customHeight="1">
      <c r="A500" s="172" t="s">
        <v>3789</v>
      </c>
      <c r="B500" s="176">
        <v>46121</v>
      </c>
      <c r="C500" s="172" t="s">
        <v>2694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2750</v>
      </c>
      <c r="J500" s="176">
        <v>46119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-7.22</v>
      </c>
    </row>
    <row r="501" spans="1:16" ht="19.5" hidden="1" customHeight="1">
      <c r="A501" s="172" t="s">
        <v>3790</v>
      </c>
      <c r="B501" s="176">
        <v>46121</v>
      </c>
      <c r="C501" s="172" t="s">
        <v>1748</v>
      </c>
      <c r="D501" s="172" t="s">
        <v>2749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0</v>
      </c>
      <c r="J501" s="176">
        <v>46115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-5</v>
      </c>
    </row>
    <row r="502" spans="1:16" ht="19.5" hidden="1" customHeight="1">
      <c r="A502" s="172" t="s">
        <v>3790</v>
      </c>
      <c r="B502" s="176">
        <v>46121</v>
      </c>
      <c r="C502" s="172" t="s">
        <v>2694</v>
      </c>
      <c r="D502" s="172" t="s">
        <v>2750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0</v>
      </c>
      <c r="J502" s="176">
        <v>46115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</v>
      </c>
    </row>
    <row r="503" spans="1:16" ht="19.5" hidden="1" customHeight="1">
      <c r="A503" s="172" t="s">
        <v>3791</v>
      </c>
      <c r="B503" s="176">
        <v>46121</v>
      </c>
      <c r="C503" s="172" t="s">
        <v>92</v>
      </c>
      <c r="D503" s="172" t="s">
        <v>24</v>
      </c>
      <c r="E503" s="172" t="s">
        <v>43</v>
      </c>
      <c r="F503" s="172" t="s">
        <v>125</v>
      </c>
      <c r="G503" s="172" t="s">
        <v>84</v>
      </c>
      <c r="H503" s="177">
        <v>1</v>
      </c>
      <c r="I503" s="178">
        <v>2750</v>
      </c>
      <c r="J503" s="176">
        <v>46119</v>
      </c>
      <c r="K503" s="172" t="s">
        <v>93</v>
      </c>
      <c r="L503" s="172" t="s">
        <v>94</v>
      </c>
      <c r="M503" s="179">
        <v>0.48</v>
      </c>
      <c r="N503" s="177"/>
      <c r="O503" s="177"/>
      <c r="P503" s="180">
        <v>-294</v>
      </c>
    </row>
    <row r="504" spans="1:16" ht="19.5" hidden="1" customHeight="1">
      <c r="A504" s="172" t="s">
        <v>3791</v>
      </c>
      <c r="B504" s="176">
        <v>46121</v>
      </c>
      <c r="C504" s="172" t="s">
        <v>100</v>
      </c>
      <c r="D504" s="172" t="s">
        <v>101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2750</v>
      </c>
      <c r="J504" s="176">
        <v>46119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1045.71</v>
      </c>
    </row>
    <row r="505" spans="1:16" ht="19.5" hidden="1" customHeight="1">
      <c r="A505" s="172" t="s">
        <v>3791</v>
      </c>
      <c r="B505" s="176">
        <v>46121</v>
      </c>
      <c r="C505" s="172" t="s">
        <v>100</v>
      </c>
      <c r="D505" s="172" t="s">
        <v>102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2750</v>
      </c>
      <c r="J505" s="176">
        <v>46119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10.46</v>
      </c>
    </row>
    <row r="506" spans="1:16" ht="19.5" hidden="1" customHeight="1">
      <c r="A506" s="172" t="s">
        <v>3791</v>
      </c>
      <c r="B506" s="176">
        <v>46121</v>
      </c>
      <c r="C506" s="172" t="s">
        <v>100</v>
      </c>
      <c r="D506" s="172" t="s">
        <v>103</v>
      </c>
      <c r="E506" s="172" t="s">
        <v>43</v>
      </c>
      <c r="F506" s="172" t="s">
        <v>125</v>
      </c>
      <c r="G506" s="172" t="s">
        <v>84</v>
      </c>
      <c r="H506" s="177">
        <v>1</v>
      </c>
      <c r="I506" s="178">
        <v>2750</v>
      </c>
      <c r="J506" s="176">
        <v>46119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1693.83</v>
      </c>
    </row>
    <row r="507" spans="1:16" ht="19.5" hidden="1" customHeight="1">
      <c r="A507" s="172" t="s">
        <v>3791</v>
      </c>
      <c r="B507" s="176">
        <v>46121</v>
      </c>
      <c r="C507" s="172" t="s">
        <v>104</v>
      </c>
      <c r="D507" s="172" t="s">
        <v>105</v>
      </c>
      <c r="E507" s="172" t="s">
        <v>43</v>
      </c>
      <c r="F507" s="172" t="s">
        <v>125</v>
      </c>
      <c r="G507" s="172" t="s">
        <v>84</v>
      </c>
      <c r="H507" s="177">
        <v>1</v>
      </c>
      <c r="I507" s="178">
        <v>2750</v>
      </c>
      <c r="J507" s="176">
        <v>46119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-1320</v>
      </c>
    </row>
    <row r="508" spans="1:16" ht="19.5" hidden="1" customHeight="1">
      <c r="A508" s="172" t="s">
        <v>3791</v>
      </c>
      <c r="B508" s="176">
        <v>46121</v>
      </c>
      <c r="C508" s="172" t="s">
        <v>2694</v>
      </c>
      <c r="D508" s="172" t="s">
        <v>95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2750</v>
      </c>
      <c r="J508" s="176">
        <v>46119</v>
      </c>
      <c r="K508" s="172" t="s">
        <v>93</v>
      </c>
      <c r="L508" s="172" t="s">
        <v>94</v>
      </c>
      <c r="M508" s="179">
        <v>0.48</v>
      </c>
      <c r="N508" s="177"/>
      <c r="O508" s="177"/>
      <c r="P508" s="180">
        <v>-7.79</v>
      </c>
    </row>
    <row r="509" spans="1:16" ht="19.5" hidden="1" customHeight="1">
      <c r="A509" s="172" t="s">
        <v>3791</v>
      </c>
      <c r="B509" s="176">
        <v>46121</v>
      </c>
      <c r="C509" s="172" t="s">
        <v>2694</v>
      </c>
      <c r="D509" s="172" t="s">
        <v>82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46119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-19.87</v>
      </c>
    </row>
    <row r="510" spans="1:16" ht="19.5" customHeight="1">
      <c r="A510" s="172" t="s">
        <v>3720</v>
      </c>
      <c r="B510" s="176">
        <v>46121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46121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-292.77</v>
      </c>
    </row>
    <row r="511" spans="1:16" ht="19.5" customHeight="1">
      <c r="A511" s="172" t="s">
        <v>3719</v>
      </c>
      <c r="B511" s="176">
        <v>46121</v>
      </c>
      <c r="C511" s="172" t="s">
        <v>109</v>
      </c>
      <c r="D511" s="172" t="s">
        <v>139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46121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-284.45999999999998</v>
      </c>
    </row>
    <row r="512" spans="1:16" ht="19.5" customHeight="1">
      <c r="A512" s="172" t="s">
        <v>3718</v>
      </c>
      <c r="B512" s="176">
        <v>46121</v>
      </c>
      <c r="C512" s="172" t="s">
        <v>109</v>
      </c>
      <c r="D512" s="172" t="s">
        <v>139</v>
      </c>
      <c r="E512" s="172" t="s">
        <v>85</v>
      </c>
      <c r="F512" s="172" t="s">
        <v>85</v>
      </c>
      <c r="G512" s="172" t="s">
        <v>85</v>
      </c>
      <c r="H512" s="177">
        <v>0</v>
      </c>
      <c r="I512" s="178">
        <v>0</v>
      </c>
      <c r="J512" s="176">
        <v>46121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-285.73</v>
      </c>
    </row>
    <row r="513" spans="1:16" ht="19.5" customHeight="1">
      <c r="A513" s="172" t="s">
        <v>3433</v>
      </c>
      <c r="B513" s="176">
        <v>46121</v>
      </c>
      <c r="C513" s="172" t="s">
        <v>109</v>
      </c>
      <c r="D513" s="172" t="s">
        <v>139</v>
      </c>
      <c r="E513" s="172" t="s">
        <v>85</v>
      </c>
      <c r="F513" s="172" t="s">
        <v>85</v>
      </c>
      <c r="G513" s="172" t="s">
        <v>85</v>
      </c>
      <c r="H513" s="177">
        <v>0</v>
      </c>
      <c r="I513" s="178">
        <v>0</v>
      </c>
      <c r="J513" s="176">
        <v>46121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-423.61</v>
      </c>
    </row>
    <row r="514" spans="1:16" ht="19.5" customHeight="1">
      <c r="A514" s="172" t="s">
        <v>3434</v>
      </c>
      <c r="B514" s="176">
        <v>46121</v>
      </c>
      <c r="C514" s="172" t="s">
        <v>109</v>
      </c>
      <c r="D514" s="172" t="s">
        <v>139</v>
      </c>
      <c r="E514" s="172" t="s">
        <v>85</v>
      </c>
      <c r="F514" s="172" t="s">
        <v>85</v>
      </c>
      <c r="G514" s="172" t="s">
        <v>85</v>
      </c>
      <c r="H514" s="177">
        <v>0</v>
      </c>
      <c r="I514" s="178">
        <v>0</v>
      </c>
      <c r="J514" s="176">
        <v>46121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-718.6</v>
      </c>
    </row>
    <row r="515" spans="1:16" ht="19.5" customHeight="1">
      <c r="A515" s="172" t="s">
        <v>3432</v>
      </c>
      <c r="B515" s="176">
        <v>46121</v>
      </c>
      <c r="C515" s="172" t="s">
        <v>109</v>
      </c>
      <c r="D515" s="172" t="s">
        <v>139</v>
      </c>
      <c r="E515" s="172" t="s">
        <v>85</v>
      </c>
      <c r="F515" s="172" t="s">
        <v>85</v>
      </c>
      <c r="G515" s="172" t="s">
        <v>85</v>
      </c>
      <c r="H515" s="177">
        <v>0</v>
      </c>
      <c r="I515" s="178">
        <v>0</v>
      </c>
      <c r="J515" s="176">
        <v>46121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-691.12</v>
      </c>
    </row>
    <row r="516" spans="1:16" ht="19.5" customHeight="1">
      <c r="A516" s="172" t="s">
        <v>3407</v>
      </c>
      <c r="B516" s="176">
        <v>46121</v>
      </c>
      <c r="C516" s="172" t="s">
        <v>109</v>
      </c>
      <c r="D516" s="172" t="s">
        <v>139</v>
      </c>
      <c r="E516" s="172" t="s">
        <v>85</v>
      </c>
      <c r="F516" s="172" t="s">
        <v>85</v>
      </c>
      <c r="G516" s="172" t="s">
        <v>85</v>
      </c>
      <c r="H516" s="177">
        <v>0</v>
      </c>
      <c r="I516" s="178">
        <v>0</v>
      </c>
      <c r="J516" s="176">
        <v>46121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-436.5</v>
      </c>
    </row>
    <row r="517" spans="1:16" ht="19.5" customHeight="1">
      <c r="A517" s="172" t="s">
        <v>3406</v>
      </c>
      <c r="B517" s="176">
        <v>46121</v>
      </c>
      <c r="C517" s="172" t="s">
        <v>109</v>
      </c>
      <c r="D517" s="172" t="s">
        <v>139</v>
      </c>
      <c r="E517" s="172" t="s">
        <v>85</v>
      </c>
      <c r="F517" s="172" t="s">
        <v>85</v>
      </c>
      <c r="G517" s="172" t="s">
        <v>85</v>
      </c>
      <c r="H517" s="177">
        <v>0</v>
      </c>
      <c r="I517" s="178">
        <v>0</v>
      </c>
      <c r="J517" s="176">
        <v>46121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-570.30999999999995</v>
      </c>
    </row>
    <row r="518" spans="1:16" ht="19.5" customHeight="1">
      <c r="A518" s="172" t="s">
        <v>3408</v>
      </c>
      <c r="B518" s="176">
        <v>46121</v>
      </c>
      <c r="C518" s="172" t="s">
        <v>109</v>
      </c>
      <c r="D518" s="172" t="s">
        <v>139</v>
      </c>
      <c r="E518" s="172" t="s">
        <v>85</v>
      </c>
      <c r="F518" s="172" t="s">
        <v>85</v>
      </c>
      <c r="G518" s="172" t="s">
        <v>85</v>
      </c>
      <c r="H518" s="177">
        <v>0</v>
      </c>
      <c r="I518" s="178">
        <v>0</v>
      </c>
      <c r="J518" s="176">
        <v>46121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-581.17999999999995</v>
      </c>
    </row>
    <row r="519" spans="1:16" ht="19.5" customHeight="1">
      <c r="A519" s="172" t="s">
        <v>3246</v>
      </c>
      <c r="B519" s="176">
        <v>46121</v>
      </c>
      <c r="C519" s="172" t="s">
        <v>109</v>
      </c>
      <c r="D519" s="172" t="s">
        <v>139</v>
      </c>
      <c r="E519" s="172" t="s">
        <v>85</v>
      </c>
      <c r="F519" s="172" t="s">
        <v>85</v>
      </c>
      <c r="G519" s="172" t="s">
        <v>85</v>
      </c>
      <c r="H519" s="177">
        <v>0</v>
      </c>
      <c r="I519" s="178">
        <v>0</v>
      </c>
      <c r="J519" s="176">
        <v>46121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-352.17</v>
      </c>
    </row>
    <row r="520" spans="1:16" ht="19.5" customHeight="1">
      <c r="A520" s="172" t="s">
        <v>3251</v>
      </c>
      <c r="B520" s="176">
        <v>46121</v>
      </c>
      <c r="C520" s="172" t="s">
        <v>109</v>
      </c>
      <c r="D520" s="172" t="s">
        <v>139</v>
      </c>
      <c r="E520" s="172" t="s">
        <v>85</v>
      </c>
      <c r="F520" s="172" t="s">
        <v>85</v>
      </c>
      <c r="G520" s="172" t="s">
        <v>85</v>
      </c>
      <c r="H520" s="177">
        <v>0</v>
      </c>
      <c r="I520" s="178">
        <v>0</v>
      </c>
      <c r="J520" s="176">
        <v>46121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-709.07</v>
      </c>
    </row>
    <row r="521" spans="1:16" ht="19.5" customHeight="1">
      <c r="A521" s="172" t="s">
        <v>3013</v>
      </c>
      <c r="B521" s="176">
        <v>46121</v>
      </c>
      <c r="C521" s="172" t="s">
        <v>109</v>
      </c>
      <c r="D521" s="172" t="s">
        <v>143</v>
      </c>
      <c r="E521" s="172" t="s">
        <v>85</v>
      </c>
      <c r="F521" s="172" t="s">
        <v>85</v>
      </c>
      <c r="G521" s="172" t="s">
        <v>85</v>
      </c>
      <c r="H521" s="177">
        <v>0</v>
      </c>
      <c r="I521" s="178">
        <v>0</v>
      </c>
      <c r="J521" s="176">
        <v>46121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-275</v>
      </c>
    </row>
    <row r="522" spans="1:16" ht="19.5" customHeight="1">
      <c r="A522" s="172" t="s">
        <v>142</v>
      </c>
      <c r="B522" s="176">
        <v>46121</v>
      </c>
      <c r="C522" s="172" t="s">
        <v>109</v>
      </c>
      <c r="D522" s="172" t="s">
        <v>143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46121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-1580.3</v>
      </c>
    </row>
    <row r="523" spans="1:16" ht="19.5" hidden="1" customHeight="1">
      <c r="A523" s="172" t="s">
        <v>3792</v>
      </c>
      <c r="B523" s="176">
        <v>46122</v>
      </c>
      <c r="C523" s="172" t="s">
        <v>92</v>
      </c>
      <c r="D523" s="172" t="s">
        <v>24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0</v>
      </c>
      <c r="J523" s="176">
        <v>46116</v>
      </c>
      <c r="K523" s="172" t="s">
        <v>93</v>
      </c>
      <c r="L523" s="172" t="s">
        <v>94</v>
      </c>
      <c r="M523" s="179">
        <v>0</v>
      </c>
      <c r="N523" s="177"/>
      <c r="O523" s="177">
        <v>36</v>
      </c>
      <c r="P523" s="180">
        <v>-56.94</v>
      </c>
    </row>
    <row r="524" spans="1:16" ht="19.5" hidden="1" customHeight="1">
      <c r="A524" s="172" t="s">
        <v>3792</v>
      </c>
      <c r="B524" s="176">
        <v>46122</v>
      </c>
      <c r="C524" s="172" t="s">
        <v>2694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0</v>
      </c>
      <c r="J524" s="176">
        <v>46116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-5.03</v>
      </c>
    </row>
    <row r="525" spans="1:16" ht="19.5" hidden="1" customHeight="1">
      <c r="A525" s="172" t="s">
        <v>3792</v>
      </c>
      <c r="B525" s="176">
        <v>46122</v>
      </c>
      <c r="C525" s="172" t="s">
        <v>92</v>
      </c>
      <c r="D525" s="172" t="s">
        <v>96</v>
      </c>
      <c r="E525" s="172" t="s">
        <v>58</v>
      </c>
      <c r="F525" s="172" t="s">
        <v>1300</v>
      </c>
      <c r="G525" s="172" t="s">
        <v>84</v>
      </c>
      <c r="H525" s="177">
        <v>1</v>
      </c>
      <c r="I525" s="178">
        <v>0</v>
      </c>
      <c r="J525" s="176">
        <v>46116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3792</v>
      </c>
      <c r="B526" s="176">
        <v>46122</v>
      </c>
      <c r="C526" s="172" t="s">
        <v>92</v>
      </c>
      <c r="D526" s="172" t="s">
        <v>97</v>
      </c>
      <c r="E526" s="172" t="s">
        <v>58</v>
      </c>
      <c r="F526" s="172" t="s">
        <v>1300</v>
      </c>
      <c r="G526" s="172" t="s">
        <v>84</v>
      </c>
      <c r="H526" s="177">
        <v>1</v>
      </c>
      <c r="I526" s="178">
        <v>0</v>
      </c>
      <c r="J526" s="176">
        <v>46116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-56.94</v>
      </c>
    </row>
    <row r="527" spans="1:16" ht="19.5" hidden="1" customHeight="1">
      <c r="A527" s="172" t="s">
        <v>3792</v>
      </c>
      <c r="B527" s="176">
        <v>46122</v>
      </c>
      <c r="C527" s="172" t="s">
        <v>2694</v>
      </c>
      <c r="D527" s="172" t="s">
        <v>98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-15</v>
      </c>
    </row>
    <row r="528" spans="1:16" ht="19.5" hidden="1" customHeight="1">
      <c r="A528" s="172" t="s">
        <v>3793</v>
      </c>
      <c r="B528" s="176">
        <v>46122</v>
      </c>
      <c r="C528" s="172" t="s">
        <v>2694</v>
      </c>
      <c r="D528" s="172" t="s">
        <v>82</v>
      </c>
      <c r="E528" s="172" t="s">
        <v>60</v>
      </c>
      <c r="F528" s="172" t="s">
        <v>1426</v>
      </c>
      <c r="G528" s="172" t="s">
        <v>84</v>
      </c>
      <c r="H528" s="177">
        <v>1</v>
      </c>
      <c r="I528" s="178">
        <v>0</v>
      </c>
      <c r="J528" s="176">
        <v>46122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-17.420000000000002</v>
      </c>
    </row>
    <row r="529" spans="1:16" ht="19.5" hidden="1" customHeight="1">
      <c r="A529" s="172" t="s">
        <v>3794</v>
      </c>
      <c r="B529" s="176">
        <v>46122</v>
      </c>
      <c r="C529" s="172" t="s">
        <v>92</v>
      </c>
      <c r="D529" s="172" t="s">
        <v>24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0</v>
      </c>
      <c r="J529" s="176">
        <v>46115</v>
      </c>
      <c r="K529" s="172" t="s">
        <v>93</v>
      </c>
      <c r="L529" s="172" t="s">
        <v>94</v>
      </c>
      <c r="M529" s="179">
        <v>0</v>
      </c>
      <c r="N529" s="177"/>
      <c r="O529" s="177">
        <v>34</v>
      </c>
      <c r="P529" s="180">
        <v>-56.94</v>
      </c>
    </row>
    <row r="530" spans="1:16" ht="19.5" hidden="1" customHeight="1">
      <c r="A530" s="172" t="s">
        <v>3794</v>
      </c>
      <c r="B530" s="176">
        <v>46122</v>
      </c>
      <c r="C530" s="172" t="s">
        <v>2694</v>
      </c>
      <c r="D530" s="172" t="s">
        <v>95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0</v>
      </c>
      <c r="J530" s="176">
        <v>46115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-6.77</v>
      </c>
    </row>
    <row r="531" spans="1:16" ht="19.5" hidden="1" customHeight="1">
      <c r="A531" s="172" t="s">
        <v>3794</v>
      </c>
      <c r="B531" s="176">
        <v>46122</v>
      </c>
      <c r="C531" s="172" t="s">
        <v>92</v>
      </c>
      <c r="D531" s="172" t="s">
        <v>96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0</v>
      </c>
      <c r="J531" s="176">
        <v>46115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3794</v>
      </c>
      <c r="B532" s="176">
        <v>46122</v>
      </c>
      <c r="C532" s="172" t="s">
        <v>92</v>
      </c>
      <c r="D532" s="172" t="s">
        <v>97</v>
      </c>
      <c r="E532" s="172" t="s">
        <v>55</v>
      </c>
      <c r="F532" s="172" t="s">
        <v>1272</v>
      </c>
      <c r="G532" s="172" t="s">
        <v>84</v>
      </c>
      <c r="H532" s="177">
        <v>1</v>
      </c>
      <c r="I532" s="178">
        <v>0</v>
      </c>
      <c r="J532" s="176">
        <v>46115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-56.94</v>
      </c>
    </row>
    <row r="533" spans="1:16" ht="19.5" hidden="1" customHeight="1">
      <c r="A533" s="172" t="s">
        <v>3794</v>
      </c>
      <c r="B533" s="176">
        <v>46122</v>
      </c>
      <c r="C533" s="172" t="s">
        <v>2694</v>
      </c>
      <c r="D533" s="172" t="s">
        <v>98</v>
      </c>
      <c r="E533" s="172" t="s">
        <v>55</v>
      </c>
      <c r="F533" s="172" t="s">
        <v>1272</v>
      </c>
      <c r="G533" s="172" t="s">
        <v>84</v>
      </c>
      <c r="H533" s="177">
        <v>1</v>
      </c>
      <c r="I533" s="178">
        <v>0</v>
      </c>
      <c r="J533" s="176">
        <v>46115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3795</v>
      </c>
      <c r="B534" s="176">
        <v>46122</v>
      </c>
      <c r="C534" s="172" t="s">
        <v>92</v>
      </c>
      <c r="D534" s="172" t="s">
        <v>24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46114</v>
      </c>
      <c r="K534" s="172" t="s">
        <v>93</v>
      </c>
      <c r="L534" s="172" t="s">
        <v>94</v>
      </c>
      <c r="M534" s="179">
        <v>0</v>
      </c>
      <c r="N534" s="177"/>
      <c r="O534" s="177">
        <v>32</v>
      </c>
      <c r="P534" s="180">
        <v>-56.94</v>
      </c>
    </row>
    <row r="535" spans="1:16" ht="19.5" hidden="1" customHeight="1">
      <c r="A535" s="172" t="s">
        <v>3795</v>
      </c>
      <c r="B535" s="176">
        <v>46122</v>
      </c>
      <c r="C535" s="172" t="s">
        <v>2694</v>
      </c>
      <c r="D535" s="172" t="s">
        <v>95</v>
      </c>
      <c r="E535" s="172" t="s">
        <v>58</v>
      </c>
      <c r="F535" s="172" t="s">
        <v>1300</v>
      </c>
      <c r="G535" s="172" t="s">
        <v>84</v>
      </c>
      <c r="H535" s="177">
        <v>1</v>
      </c>
      <c r="I535" s="178">
        <v>0</v>
      </c>
      <c r="J535" s="176">
        <v>46114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-6.53</v>
      </c>
    </row>
    <row r="536" spans="1:16" ht="19.5" hidden="1" customHeight="1">
      <c r="A536" s="172" t="s">
        <v>3795</v>
      </c>
      <c r="B536" s="176">
        <v>46122</v>
      </c>
      <c r="C536" s="172" t="s">
        <v>92</v>
      </c>
      <c r="D536" s="172" t="s">
        <v>96</v>
      </c>
      <c r="E536" s="172" t="s">
        <v>58</v>
      </c>
      <c r="F536" s="172" t="s">
        <v>1300</v>
      </c>
      <c r="G536" s="172" t="s">
        <v>84</v>
      </c>
      <c r="H536" s="177">
        <v>1</v>
      </c>
      <c r="I536" s="178">
        <v>0</v>
      </c>
      <c r="J536" s="176">
        <v>46114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3795</v>
      </c>
      <c r="B537" s="176">
        <v>46122</v>
      </c>
      <c r="C537" s="172" t="s">
        <v>92</v>
      </c>
      <c r="D537" s="172" t="s">
        <v>97</v>
      </c>
      <c r="E537" s="172" t="s">
        <v>58</v>
      </c>
      <c r="F537" s="172" t="s">
        <v>1300</v>
      </c>
      <c r="G537" s="172" t="s">
        <v>84</v>
      </c>
      <c r="H537" s="177">
        <v>1</v>
      </c>
      <c r="I537" s="178">
        <v>0</v>
      </c>
      <c r="J537" s="176">
        <v>46114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-56.94</v>
      </c>
    </row>
    <row r="538" spans="1:16" ht="19.5" hidden="1" customHeight="1">
      <c r="A538" s="172" t="s">
        <v>3795</v>
      </c>
      <c r="B538" s="176">
        <v>46122</v>
      </c>
      <c r="C538" s="172" t="s">
        <v>2694</v>
      </c>
      <c r="D538" s="172" t="s">
        <v>98</v>
      </c>
      <c r="E538" s="172" t="s">
        <v>58</v>
      </c>
      <c r="F538" s="172" t="s">
        <v>1300</v>
      </c>
      <c r="G538" s="172" t="s">
        <v>84</v>
      </c>
      <c r="H538" s="177">
        <v>1</v>
      </c>
      <c r="I538" s="178">
        <v>0</v>
      </c>
      <c r="J538" s="176">
        <v>46114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-15</v>
      </c>
    </row>
    <row r="539" spans="1:16" ht="19.5" hidden="1" customHeight="1">
      <c r="A539" s="172" t="s">
        <v>3796</v>
      </c>
      <c r="B539" s="176">
        <v>46122</v>
      </c>
      <c r="C539" s="172" t="s">
        <v>2694</v>
      </c>
      <c r="D539" s="172" t="s">
        <v>82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0</v>
      </c>
      <c r="J539" s="176">
        <v>46122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-18.55</v>
      </c>
    </row>
    <row r="540" spans="1:16" ht="19.5" hidden="1" customHeight="1">
      <c r="A540" s="172" t="s">
        <v>3797</v>
      </c>
      <c r="B540" s="176">
        <v>46122</v>
      </c>
      <c r="C540" s="172" t="s">
        <v>92</v>
      </c>
      <c r="D540" s="172" t="s">
        <v>24</v>
      </c>
      <c r="E540" s="172" t="s">
        <v>58</v>
      </c>
      <c r="F540" s="172" t="s">
        <v>1300</v>
      </c>
      <c r="G540" s="172" t="s">
        <v>84</v>
      </c>
      <c r="H540" s="177">
        <v>1</v>
      </c>
      <c r="I540" s="178">
        <v>0</v>
      </c>
      <c r="J540" s="176">
        <v>46118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-80</v>
      </c>
    </row>
    <row r="541" spans="1:16" ht="19.5" hidden="1" customHeight="1">
      <c r="A541" s="172" t="s">
        <v>3797</v>
      </c>
      <c r="B541" s="176">
        <v>46122</v>
      </c>
      <c r="C541" s="172" t="s">
        <v>92</v>
      </c>
      <c r="D541" s="172" t="s">
        <v>97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46118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-80</v>
      </c>
    </row>
    <row r="542" spans="1:16" ht="19.5" hidden="1" customHeight="1">
      <c r="A542" s="172" t="s">
        <v>3797</v>
      </c>
      <c r="B542" s="176">
        <v>46122</v>
      </c>
      <c r="C542" s="172" t="s">
        <v>2694</v>
      </c>
      <c r="D542" s="172" t="s">
        <v>95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46118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-7.39</v>
      </c>
    </row>
    <row r="543" spans="1:16" ht="19.5" hidden="1" customHeight="1">
      <c r="A543" s="172" t="s">
        <v>3797</v>
      </c>
      <c r="B543" s="176">
        <v>46122</v>
      </c>
      <c r="C543" s="172" t="s">
        <v>2694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46118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3798</v>
      </c>
      <c r="B544" s="176">
        <v>46122</v>
      </c>
      <c r="C544" s="172" t="s">
        <v>92</v>
      </c>
      <c r="D544" s="172" t="s">
        <v>24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2650</v>
      </c>
      <c r="J544" s="176">
        <v>46118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-75</v>
      </c>
    </row>
    <row r="545" spans="1:16" ht="19.5" hidden="1" customHeight="1">
      <c r="A545" s="172" t="s">
        <v>3798</v>
      </c>
      <c r="B545" s="176">
        <v>46122</v>
      </c>
      <c r="C545" s="172" t="s">
        <v>100</v>
      </c>
      <c r="D545" s="172" t="s">
        <v>101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2650</v>
      </c>
      <c r="J545" s="176">
        <v>46118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1034.29</v>
      </c>
    </row>
    <row r="546" spans="1:16" ht="19.5" hidden="1" customHeight="1">
      <c r="A546" s="172" t="s">
        <v>3798</v>
      </c>
      <c r="B546" s="176">
        <v>46122</v>
      </c>
      <c r="C546" s="172" t="s">
        <v>100</v>
      </c>
      <c r="D546" s="172" t="s">
        <v>102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2650</v>
      </c>
      <c r="J546" s="176">
        <v>46118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10.34</v>
      </c>
    </row>
    <row r="547" spans="1:16" ht="19.5" hidden="1" customHeight="1">
      <c r="A547" s="172" t="s">
        <v>3798</v>
      </c>
      <c r="B547" s="176">
        <v>46122</v>
      </c>
      <c r="C547" s="172" t="s">
        <v>100</v>
      </c>
      <c r="D547" s="172" t="s">
        <v>103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2650</v>
      </c>
      <c r="J547" s="176">
        <v>46118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1605.37</v>
      </c>
    </row>
    <row r="548" spans="1:16" ht="19.5" hidden="1" customHeight="1">
      <c r="A548" s="172" t="s">
        <v>3798</v>
      </c>
      <c r="B548" s="176">
        <v>46122</v>
      </c>
      <c r="C548" s="172" t="s">
        <v>104</v>
      </c>
      <c r="D548" s="172" t="s">
        <v>105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2650</v>
      </c>
      <c r="J548" s="176">
        <v>46118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-1272</v>
      </c>
    </row>
    <row r="549" spans="1:16" ht="19.5" hidden="1" customHeight="1">
      <c r="A549" s="172" t="s">
        <v>3798</v>
      </c>
      <c r="B549" s="176">
        <v>46122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2650</v>
      </c>
      <c r="J549" s="176">
        <v>46118</v>
      </c>
      <c r="K549" s="172" t="s">
        <v>93</v>
      </c>
      <c r="L549" s="172" t="s">
        <v>94</v>
      </c>
      <c r="M549" s="179">
        <v>0.48</v>
      </c>
      <c r="N549" s="177"/>
      <c r="O549" s="177"/>
      <c r="P549" s="180">
        <v>-5.71</v>
      </c>
    </row>
    <row r="550" spans="1:16" ht="19.5" hidden="1" customHeight="1">
      <c r="A550" s="172" t="s">
        <v>3711</v>
      </c>
      <c r="B550" s="176">
        <v>46122</v>
      </c>
      <c r="C550" s="172" t="s">
        <v>92</v>
      </c>
      <c r="D550" s="172" t="s">
        <v>24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46113</v>
      </c>
      <c r="K550" s="172" t="s">
        <v>93</v>
      </c>
      <c r="L550" s="172" t="s">
        <v>94</v>
      </c>
      <c r="M550" s="179">
        <v>0</v>
      </c>
      <c r="N550" s="177"/>
      <c r="O550" s="177">
        <v>32</v>
      </c>
      <c r="P550" s="180">
        <v>-56.94</v>
      </c>
    </row>
    <row r="551" spans="1:16" ht="19.5" hidden="1" customHeight="1">
      <c r="A551" s="172" t="s">
        <v>3711</v>
      </c>
      <c r="B551" s="176">
        <v>46122</v>
      </c>
      <c r="C551" s="172" t="s">
        <v>2694</v>
      </c>
      <c r="D551" s="172" t="s">
        <v>95</v>
      </c>
      <c r="E551" s="172" t="s">
        <v>60</v>
      </c>
      <c r="F551" s="172" t="s">
        <v>1426</v>
      </c>
      <c r="G551" s="172" t="s">
        <v>84</v>
      </c>
      <c r="H551" s="177">
        <v>1</v>
      </c>
      <c r="I551" s="178">
        <v>0</v>
      </c>
      <c r="J551" s="176">
        <v>46113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-7.21</v>
      </c>
    </row>
    <row r="552" spans="1:16" ht="19.5" hidden="1" customHeight="1">
      <c r="A552" s="172" t="s">
        <v>3799</v>
      </c>
      <c r="B552" s="176">
        <v>46122</v>
      </c>
      <c r="C552" s="172" t="s">
        <v>92</v>
      </c>
      <c r="D552" s="172" t="s">
        <v>96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46116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3799</v>
      </c>
      <c r="B553" s="176">
        <v>46122</v>
      </c>
      <c r="C553" s="172" t="s">
        <v>92</v>
      </c>
      <c r="D553" s="172" t="s">
        <v>97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0</v>
      </c>
      <c r="J553" s="176">
        <v>46116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-46.77</v>
      </c>
    </row>
    <row r="554" spans="1:16" ht="19.5" hidden="1" customHeight="1">
      <c r="A554" s="172" t="s">
        <v>3799</v>
      </c>
      <c r="B554" s="176">
        <v>46122</v>
      </c>
      <c r="C554" s="172" t="s">
        <v>2694</v>
      </c>
      <c r="D554" s="172" t="s">
        <v>98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46116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hidden="1" customHeight="1">
      <c r="A555" s="172" t="s">
        <v>3799</v>
      </c>
      <c r="B555" s="176">
        <v>46122</v>
      </c>
      <c r="C555" s="172" t="s">
        <v>92</v>
      </c>
      <c r="D555" s="172" t="s">
        <v>24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46116</v>
      </c>
      <c r="K555" s="172" t="s">
        <v>93</v>
      </c>
      <c r="L555" s="172" t="s">
        <v>94</v>
      </c>
      <c r="M555" s="179">
        <v>0</v>
      </c>
      <c r="N555" s="177"/>
      <c r="O555" s="177">
        <v>36</v>
      </c>
      <c r="P555" s="180">
        <v>-46.77</v>
      </c>
    </row>
    <row r="556" spans="1:16" ht="19.5" hidden="1" customHeight="1">
      <c r="A556" s="172" t="s">
        <v>3799</v>
      </c>
      <c r="B556" s="176">
        <v>46122</v>
      </c>
      <c r="C556" s="172" t="s">
        <v>2694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46116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-9.6300000000000008</v>
      </c>
    </row>
    <row r="557" spans="1:16" ht="19.5" hidden="1" customHeight="1">
      <c r="A557" s="172" t="s">
        <v>3711</v>
      </c>
      <c r="B557" s="176">
        <v>46122</v>
      </c>
      <c r="C557" s="172" t="s">
        <v>92</v>
      </c>
      <c r="D557" s="172" t="s">
        <v>96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3711</v>
      </c>
      <c r="B558" s="176">
        <v>46122</v>
      </c>
      <c r="C558" s="172" t="s">
        <v>92</v>
      </c>
      <c r="D558" s="172" t="s">
        <v>97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-56.94</v>
      </c>
    </row>
    <row r="559" spans="1:16" ht="19.5" hidden="1" customHeight="1">
      <c r="A559" s="172" t="s">
        <v>3711</v>
      </c>
      <c r="B559" s="176">
        <v>46122</v>
      </c>
      <c r="C559" s="172" t="s">
        <v>2694</v>
      </c>
      <c r="D559" s="172" t="s">
        <v>98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3798</v>
      </c>
      <c r="B560" s="176">
        <v>46122</v>
      </c>
      <c r="C560" s="172" t="s">
        <v>2694</v>
      </c>
      <c r="D560" s="172" t="s">
        <v>82</v>
      </c>
      <c r="E560" s="172" t="s">
        <v>60</v>
      </c>
      <c r="F560" s="172" t="s">
        <v>1426</v>
      </c>
      <c r="G560" s="172" t="s">
        <v>84</v>
      </c>
      <c r="H560" s="177">
        <v>1</v>
      </c>
      <c r="I560" s="178">
        <v>0</v>
      </c>
      <c r="J560" s="176">
        <v>46118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-19.649999999999999</v>
      </c>
    </row>
    <row r="561" spans="1:16" ht="19.5" hidden="1" customHeight="1">
      <c r="A561" s="172" t="s">
        <v>3712</v>
      </c>
      <c r="B561" s="176">
        <v>46122</v>
      </c>
      <c r="C561" s="172" t="s">
        <v>92</v>
      </c>
      <c r="D561" s="172" t="s">
        <v>24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46113</v>
      </c>
      <c r="K561" s="172" t="s">
        <v>93</v>
      </c>
      <c r="L561" s="172" t="s">
        <v>94</v>
      </c>
      <c r="M561" s="179">
        <v>0</v>
      </c>
      <c r="N561" s="177"/>
      <c r="O561" s="177">
        <v>32</v>
      </c>
      <c r="P561" s="180">
        <v>-56.94</v>
      </c>
    </row>
    <row r="562" spans="1:16" ht="19.5" hidden="1" customHeight="1">
      <c r="A562" s="172" t="s">
        <v>3712</v>
      </c>
      <c r="B562" s="176">
        <v>46122</v>
      </c>
      <c r="C562" s="172" t="s">
        <v>2694</v>
      </c>
      <c r="D562" s="172" t="s">
        <v>95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0</v>
      </c>
      <c r="J562" s="176">
        <v>46113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-7.21</v>
      </c>
    </row>
    <row r="563" spans="1:16" ht="19.5" hidden="1" customHeight="1">
      <c r="A563" s="172" t="s">
        <v>3712</v>
      </c>
      <c r="B563" s="176">
        <v>46122</v>
      </c>
      <c r="C563" s="172" t="s">
        <v>92</v>
      </c>
      <c r="D563" s="172" t="s">
        <v>96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0</v>
      </c>
      <c r="J563" s="176">
        <v>46113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3712</v>
      </c>
      <c r="B564" s="176">
        <v>46122</v>
      </c>
      <c r="C564" s="172" t="s">
        <v>92</v>
      </c>
      <c r="D564" s="172" t="s">
        <v>97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0</v>
      </c>
      <c r="J564" s="176">
        <v>46113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-56.94</v>
      </c>
    </row>
    <row r="565" spans="1:16" ht="19.5" hidden="1" customHeight="1">
      <c r="A565" s="172" t="s">
        <v>3712</v>
      </c>
      <c r="B565" s="176">
        <v>46122</v>
      </c>
      <c r="C565" s="172" t="s">
        <v>2694</v>
      </c>
      <c r="D565" s="172" t="s">
        <v>98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0</v>
      </c>
      <c r="J565" s="176">
        <v>46113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hidden="1" customHeight="1">
      <c r="A566" s="172" t="s">
        <v>3800</v>
      </c>
      <c r="B566" s="176">
        <v>46122</v>
      </c>
      <c r="C566" s="172" t="s">
        <v>92</v>
      </c>
      <c r="D566" s="172" t="s">
        <v>24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2750</v>
      </c>
      <c r="J566" s="176">
        <v>46115</v>
      </c>
      <c r="K566" s="172" t="s">
        <v>93</v>
      </c>
      <c r="L566" s="172" t="s">
        <v>94</v>
      </c>
      <c r="M566" s="179">
        <v>0.43</v>
      </c>
      <c r="N566" s="177"/>
      <c r="O566" s="177">
        <v>34</v>
      </c>
      <c r="P566" s="180">
        <v>-98.37</v>
      </c>
    </row>
    <row r="567" spans="1:16" ht="19.5" hidden="1" customHeight="1">
      <c r="A567" s="172" t="s">
        <v>3800</v>
      </c>
      <c r="B567" s="176">
        <v>46122</v>
      </c>
      <c r="C567" s="172" t="s">
        <v>100</v>
      </c>
      <c r="D567" s="172" t="s">
        <v>101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2750</v>
      </c>
      <c r="J567" s="176">
        <v>46115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1191.43</v>
      </c>
    </row>
    <row r="568" spans="1:16" ht="19.5" hidden="1" customHeight="1">
      <c r="A568" s="172" t="s">
        <v>3800</v>
      </c>
      <c r="B568" s="176">
        <v>46122</v>
      </c>
      <c r="C568" s="172" t="s">
        <v>100</v>
      </c>
      <c r="D568" s="172" t="s">
        <v>102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2750</v>
      </c>
      <c r="J568" s="176">
        <v>46115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11.91</v>
      </c>
    </row>
    <row r="569" spans="1:16" ht="19.5" hidden="1" customHeight="1">
      <c r="A569" s="172" t="s">
        <v>3800</v>
      </c>
      <c r="B569" s="176">
        <v>46122</v>
      </c>
      <c r="C569" s="172" t="s">
        <v>100</v>
      </c>
      <c r="D569" s="172" t="s">
        <v>103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2750</v>
      </c>
      <c r="J569" s="176">
        <v>46115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1546.66</v>
      </c>
    </row>
    <row r="570" spans="1:16" ht="19.5" hidden="1" customHeight="1">
      <c r="A570" s="172" t="s">
        <v>3800</v>
      </c>
      <c r="B570" s="176">
        <v>46122</v>
      </c>
      <c r="C570" s="172" t="s">
        <v>104</v>
      </c>
      <c r="D570" s="172" t="s">
        <v>105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2750</v>
      </c>
      <c r="J570" s="176">
        <v>46115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-1182.5</v>
      </c>
    </row>
    <row r="571" spans="1:16" ht="19.5" hidden="1" customHeight="1">
      <c r="A571" s="172" t="s">
        <v>3800</v>
      </c>
      <c r="B571" s="176">
        <v>46122</v>
      </c>
      <c r="C571" s="172" t="s">
        <v>2694</v>
      </c>
      <c r="D571" s="172" t="s">
        <v>95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2750</v>
      </c>
      <c r="J571" s="176">
        <v>46115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-17.899999999999999</v>
      </c>
    </row>
    <row r="572" spans="1:16" ht="19.5" hidden="1" customHeight="1">
      <c r="A572" s="172" t="s">
        <v>3801</v>
      </c>
      <c r="B572" s="176">
        <v>46122</v>
      </c>
      <c r="C572" s="172" t="s">
        <v>1748</v>
      </c>
      <c r="D572" s="172" t="s">
        <v>2749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0</v>
      </c>
      <c r="J572" s="176">
        <v>46117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</v>
      </c>
    </row>
    <row r="573" spans="1:16" ht="19.5" hidden="1" customHeight="1">
      <c r="A573" s="172" t="s">
        <v>3801</v>
      </c>
      <c r="B573" s="176">
        <v>46122</v>
      </c>
      <c r="C573" s="172" t="s">
        <v>2694</v>
      </c>
      <c r="D573" s="172" t="s">
        <v>2750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0</v>
      </c>
      <c r="J573" s="176">
        <v>46117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-10</v>
      </c>
    </row>
    <row r="574" spans="1:16" ht="19.5" hidden="1" customHeight="1">
      <c r="A574" s="172" t="s">
        <v>3800</v>
      </c>
      <c r="B574" s="176">
        <v>46122</v>
      </c>
      <c r="C574" s="172" t="s">
        <v>2694</v>
      </c>
      <c r="D574" s="172" t="s">
        <v>82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46115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-22.64</v>
      </c>
    </row>
    <row r="575" spans="1:16" ht="19.5" hidden="1" customHeight="1">
      <c r="A575" s="172" t="s">
        <v>3802</v>
      </c>
      <c r="B575" s="176">
        <v>46122</v>
      </c>
      <c r="C575" s="172" t="s">
        <v>2694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46122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-7.24</v>
      </c>
    </row>
    <row r="576" spans="1:16" ht="19.5" hidden="1" customHeight="1">
      <c r="A576" s="172" t="s">
        <v>3803</v>
      </c>
      <c r="B576" s="176">
        <v>46122</v>
      </c>
      <c r="C576" s="172" t="s">
        <v>92</v>
      </c>
      <c r="D576" s="172" t="s">
        <v>24</v>
      </c>
      <c r="E576" s="172" t="s">
        <v>57</v>
      </c>
      <c r="F576" s="172" t="s">
        <v>1263</v>
      </c>
      <c r="G576" s="172" t="s">
        <v>84</v>
      </c>
      <c r="H576" s="177">
        <v>1</v>
      </c>
      <c r="I576" s="178">
        <v>2750</v>
      </c>
      <c r="J576" s="176">
        <v>46120</v>
      </c>
      <c r="K576" s="172" t="s">
        <v>93</v>
      </c>
      <c r="L576" s="172" t="s">
        <v>94</v>
      </c>
      <c r="M576" s="179">
        <v>0.48</v>
      </c>
      <c r="N576" s="177"/>
      <c r="O576" s="177"/>
      <c r="P576" s="180">
        <v>-77</v>
      </c>
    </row>
    <row r="577" spans="1:16" ht="19.5" hidden="1" customHeight="1">
      <c r="A577" s="172" t="s">
        <v>3803</v>
      </c>
      <c r="B577" s="176">
        <v>46122</v>
      </c>
      <c r="C577" s="172" t="s">
        <v>100</v>
      </c>
      <c r="D577" s="172" t="s">
        <v>101</v>
      </c>
      <c r="E577" s="172" t="s">
        <v>57</v>
      </c>
      <c r="F577" s="172" t="s">
        <v>1263</v>
      </c>
      <c r="G577" s="172" t="s">
        <v>84</v>
      </c>
      <c r="H577" s="177">
        <v>1</v>
      </c>
      <c r="I577" s="178">
        <v>2750</v>
      </c>
      <c r="J577" s="176">
        <v>46120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957.18</v>
      </c>
    </row>
    <row r="578" spans="1:16" ht="19.5" hidden="1" customHeight="1">
      <c r="A578" s="172" t="s">
        <v>3803</v>
      </c>
      <c r="B578" s="176">
        <v>46122</v>
      </c>
      <c r="C578" s="172" t="s">
        <v>100</v>
      </c>
      <c r="D578" s="172" t="s">
        <v>102</v>
      </c>
      <c r="E578" s="172" t="s">
        <v>57</v>
      </c>
      <c r="F578" s="172" t="s">
        <v>1263</v>
      </c>
      <c r="G578" s="172" t="s">
        <v>84</v>
      </c>
      <c r="H578" s="177">
        <v>1</v>
      </c>
      <c r="I578" s="178">
        <v>2750</v>
      </c>
      <c r="J578" s="176">
        <v>46120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9.57</v>
      </c>
    </row>
    <row r="579" spans="1:16" ht="19.5" hidden="1" customHeight="1">
      <c r="A579" s="172" t="s">
        <v>3803</v>
      </c>
      <c r="B579" s="176">
        <v>46122</v>
      </c>
      <c r="C579" s="172" t="s">
        <v>100</v>
      </c>
      <c r="D579" s="172" t="s">
        <v>103</v>
      </c>
      <c r="E579" s="172" t="s">
        <v>57</v>
      </c>
      <c r="F579" s="172" t="s">
        <v>1263</v>
      </c>
      <c r="G579" s="172" t="s">
        <v>84</v>
      </c>
      <c r="H579" s="177">
        <v>1</v>
      </c>
      <c r="I579" s="178">
        <v>2750</v>
      </c>
      <c r="J579" s="176">
        <v>46120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1783.25</v>
      </c>
    </row>
    <row r="580" spans="1:16" ht="19.5" hidden="1" customHeight="1">
      <c r="A580" s="172" t="s">
        <v>3803</v>
      </c>
      <c r="B580" s="176">
        <v>46122</v>
      </c>
      <c r="C580" s="172" t="s">
        <v>104</v>
      </c>
      <c r="D580" s="172" t="s">
        <v>105</v>
      </c>
      <c r="E580" s="172" t="s">
        <v>57</v>
      </c>
      <c r="F580" s="172" t="s">
        <v>1263</v>
      </c>
      <c r="G580" s="172" t="s">
        <v>84</v>
      </c>
      <c r="H580" s="177">
        <v>1</v>
      </c>
      <c r="I580" s="178">
        <v>2750</v>
      </c>
      <c r="J580" s="176">
        <v>46120</v>
      </c>
      <c r="K580" s="172" t="s">
        <v>93</v>
      </c>
      <c r="L580" s="172" t="s">
        <v>94</v>
      </c>
      <c r="M580" s="179">
        <v>0.48</v>
      </c>
      <c r="N580" s="177"/>
      <c r="O580" s="177"/>
      <c r="P580" s="180">
        <v>-1320</v>
      </c>
    </row>
    <row r="581" spans="1:16" ht="19.5" hidden="1" customHeight="1">
      <c r="A581" s="172" t="s">
        <v>3803</v>
      </c>
      <c r="B581" s="176">
        <v>46122</v>
      </c>
      <c r="C581" s="172" t="s">
        <v>2694</v>
      </c>
      <c r="D581" s="172" t="s">
        <v>95</v>
      </c>
      <c r="E581" s="172" t="s">
        <v>57</v>
      </c>
      <c r="F581" s="172" t="s">
        <v>1263</v>
      </c>
      <c r="G581" s="172" t="s">
        <v>84</v>
      </c>
      <c r="H581" s="177">
        <v>1</v>
      </c>
      <c r="I581" s="178">
        <v>2750</v>
      </c>
      <c r="J581" s="176">
        <v>46120</v>
      </c>
      <c r="K581" s="172" t="s">
        <v>93</v>
      </c>
      <c r="L581" s="172" t="s">
        <v>94</v>
      </c>
      <c r="M581" s="179">
        <v>0.48</v>
      </c>
      <c r="N581" s="177"/>
      <c r="O581" s="177"/>
      <c r="P581" s="180">
        <v>-13.67</v>
      </c>
    </row>
    <row r="582" spans="1:16" ht="19.5" hidden="1" customHeight="1">
      <c r="A582" s="172" t="s">
        <v>3804</v>
      </c>
      <c r="B582" s="176">
        <v>46122</v>
      </c>
      <c r="C582" s="172" t="s">
        <v>92</v>
      </c>
      <c r="D582" s="172" t="s">
        <v>24</v>
      </c>
      <c r="E582" s="172" t="s">
        <v>39</v>
      </c>
      <c r="F582" s="172" t="s">
        <v>117</v>
      </c>
      <c r="G582" s="172" t="s">
        <v>84</v>
      </c>
      <c r="H582" s="177">
        <v>1</v>
      </c>
      <c r="I582" s="178">
        <v>2750</v>
      </c>
      <c r="J582" s="176">
        <v>46120</v>
      </c>
      <c r="K582" s="172" t="s">
        <v>93</v>
      </c>
      <c r="L582" s="172" t="s">
        <v>94</v>
      </c>
      <c r="M582" s="179">
        <v>0.48</v>
      </c>
      <c r="N582" s="177"/>
      <c r="O582" s="177"/>
      <c r="P582" s="180">
        <v>-294</v>
      </c>
    </row>
    <row r="583" spans="1:16" ht="19.5" hidden="1" customHeight="1">
      <c r="A583" s="172" t="s">
        <v>3804</v>
      </c>
      <c r="B583" s="176">
        <v>46122</v>
      </c>
      <c r="C583" s="172" t="s">
        <v>100</v>
      </c>
      <c r="D583" s="172" t="s">
        <v>101</v>
      </c>
      <c r="E583" s="172" t="s">
        <v>39</v>
      </c>
      <c r="F583" s="172" t="s">
        <v>117</v>
      </c>
      <c r="G583" s="172" t="s">
        <v>84</v>
      </c>
      <c r="H583" s="177">
        <v>1</v>
      </c>
      <c r="I583" s="178">
        <v>2750</v>
      </c>
      <c r="J583" s="176">
        <v>46120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955.82</v>
      </c>
    </row>
    <row r="584" spans="1:16" ht="19.5" hidden="1" customHeight="1">
      <c r="A584" s="172" t="s">
        <v>3804</v>
      </c>
      <c r="B584" s="176">
        <v>46122</v>
      </c>
      <c r="C584" s="172" t="s">
        <v>100</v>
      </c>
      <c r="D584" s="172" t="s">
        <v>102</v>
      </c>
      <c r="E584" s="172" t="s">
        <v>39</v>
      </c>
      <c r="F584" s="172" t="s">
        <v>117</v>
      </c>
      <c r="G584" s="172" t="s">
        <v>84</v>
      </c>
      <c r="H584" s="177">
        <v>1</v>
      </c>
      <c r="I584" s="178">
        <v>2750</v>
      </c>
      <c r="J584" s="176">
        <v>46120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9.56</v>
      </c>
    </row>
    <row r="585" spans="1:16" ht="19.5" hidden="1" customHeight="1">
      <c r="A585" s="172" t="s">
        <v>3804</v>
      </c>
      <c r="B585" s="176">
        <v>46122</v>
      </c>
      <c r="C585" s="172" t="s">
        <v>100</v>
      </c>
      <c r="D585" s="172" t="s">
        <v>103</v>
      </c>
      <c r="E585" s="172" t="s">
        <v>39</v>
      </c>
      <c r="F585" s="172" t="s">
        <v>117</v>
      </c>
      <c r="G585" s="172" t="s">
        <v>84</v>
      </c>
      <c r="H585" s="177">
        <v>1</v>
      </c>
      <c r="I585" s="178">
        <v>2750</v>
      </c>
      <c r="J585" s="176">
        <v>46120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1784.62</v>
      </c>
    </row>
    <row r="586" spans="1:16" ht="19.5" hidden="1" customHeight="1">
      <c r="A586" s="172" t="s">
        <v>3804</v>
      </c>
      <c r="B586" s="176">
        <v>46122</v>
      </c>
      <c r="C586" s="172" t="s">
        <v>104</v>
      </c>
      <c r="D586" s="172" t="s">
        <v>105</v>
      </c>
      <c r="E586" s="172" t="s">
        <v>39</v>
      </c>
      <c r="F586" s="172" t="s">
        <v>117</v>
      </c>
      <c r="G586" s="172" t="s">
        <v>84</v>
      </c>
      <c r="H586" s="177">
        <v>1</v>
      </c>
      <c r="I586" s="178">
        <v>2750</v>
      </c>
      <c r="J586" s="176">
        <v>46120</v>
      </c>
      <c r="K586" s="172" t="s">
        <v>93</v>
      </c>
      <c r="L586" s="172" t="s">
        <v>94</v>
      </c>
      <c r="M586" s="179">
        <v>0.48</v>
      </c>
      <c r="N586" s="177"/>
      <c r="O586" s="177"/>
      <c r="P586" s="180">
        <v>-1320</v>
      </c>
    </row>
    <row r="587" spans="1:16" ht="19.5" hidden="1" customHeight="1">
      <c r="A587" s="172" t="s">
        <v>3804</v>
      </c>
      <c r="B587" s="176">
        <v>46122</v>
      </c>
      <c r="C587" s="172" t="s">
        <v>2694</v>
      </c>
      <c r="D587" s="172" t="s">
        <v>95</v>
      </c>
      <c r="E587" s="172" t="s">
        <v>39</v>
      </c>
      <c r="F587" s="172" t="s">
        <v>117</v>
      </c>
      <c r="G587" s="172" t="s">
        <v>84</v>
      </c>
      <c r="H587" s="177">
        <v>1</v>
      </c>
      <c r="I587" s="178">
        <v>2750</v>
      </c>
      <c r="J587" s="176">
        <v>46120</v>
      </c>
      <c r="K587" s="172" t="s">
        <v>93</v>
      </c>
      <c r="L587" s="172" t="s">
        <v>94</v>
      </c>
      <c r="M587" s="179">
        <v>0.48</v>
      </c>
      <c r="N587" s="177"/>
      <c r="O587" s="177"/>
      <c r="P587" s="180">
        <v>-6.25</v>
      </c>
    </row>
    <row r="588" spans="1:16" ht="19.5" hidden="1" customHeight="1">
      <c r="A588" s="172" t="s">
        <v>3805</v>
      </c>
      <c r="B588" s="176">
        <v>46122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46117</v>
      </c>
      <c r="K588" s="172" t="s">
        <v>93</v>
      </c>
      <c r="L588" s="172" t="s">
        <v>94</v>
      </c>
      <c r="M588" s="179">
        <v>0</v>
      </c>
      <c r="N588" s="177"/>
      <c r="O588" s="177">
        <v>37</v>
      </c>
      <c r="P588" s="180">
        <v>-56.94</v>
      </c>
    </row>
    <row r="589" spans="1:16" ht="19.5" hidden="1" customHeight="1">
      <c r="A589" s="172" t="s">
        <v>3805</v>
      </c>
      <c r="B589" s="176">
        <v>46122</v>
      </c>
      <c r="C589" s="172" t="s">
        <v>2694</v>
      </c>
      <c r="D589" s="172" t="s">
        <v>95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46117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-7.57</v>
      </c>
    </row>
    <row r="590" spans="1:16" ht="19.5" hidden="1" customHeight="1">
      <c r="A590" s="172" t="s">
        <v>3805</v>
      </c>
      <c r="B590" s="176">
        <v>46122</v>
      </c>
      <c r="C590" s="172" t="s">
        <v>92</v>
      </c>
      <c r="D590" s="172" t="s">
        <v>96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46117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3805</v>
      </c>
      <c r="B591" s="176">
        <v>46122</v>
      </c>
      <c r="C591" s="172" t="s">
        <v>92</v>
      </c>
      <c r="D591" s="172" t="s">
        <v>97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46117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-56.94</v>
      </c>
    </row>
    <row r="592" spans="1:16" ht="19.5" hidden="1" customHeight="1">
      <c r="A592" s="172" t="s">
        <v>3805</v>
      </c>
      <c r="B592" s="176">
        <v>46122</v>
      </c>
      <c r="C592" s="172" t="s">
        <v>2694</v>
      </c>
      <c r="D592" s="172" t="s">
        <v>98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46117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3806</v>
      </c>
      <c r="B593" s="176">
        <v>46122</v>
      </c>
      <c r="C593" s="172" t="s">
        <v>92</v>
      </c>
      <c r="D593" s="172" t="s">
        <v>24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46117</v>
      </c>
      <c r="K593" s="172" t="s">
        <v>93</v>
      </c>
      <c r="L593" s="172" t="s">
        <v>94</v>
      </c>
      <c r="M593" s="179">
        <v>0</v>
      </c>
      <c r="N593" s="177"/>
      <c r="O593" s="177">
        <v>37</v>
      </c>
      <c r="P593" s="180">
        <v>-56.94</v>
      </c>
    </row>
    <row r="594" spans="1:16" ht="19.5" hidden="1" customHeight="1">
      <c r="A594" s="172" t="s">
        <v>3806</v>
      </c>
      <c r="B594" s="176">
        <v>46122</v>
      </c>
      <c r="C594" s="172" t="s">
        <v>2694</v>
      </c>
      <c r="D594" s="172" t="s">
        <v>95</v>
      </c>
      <c r="E594" s="172" t="s">
        <v>58</v>
      </c>
      <c r="F594" s="172" t="s">
        <v>1300</v>
      </c>
      <c r="G594" s="172" t="s">
        <v>84</v>
      </c>
      <c r="H594" s="177">
        <v>1</v>
      </c>
      <c r="I594" s="178">
        <v>0</v>
      </c>
      <c r="J594" s="176">
        <v>46117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-6.74</v>
      </c>
    </row>
    <row r="595" spans="1:16" ht="19.5" hidden="1" customHeight="1">
      <c r="A595" s="172" t="s">
        <v>3806</v>
      </c>
      <c r="B595" s="176">
        <v>46122</v>
      </c>
      <c r="C595" s="172" t="s">
        <v>92</v>
      </c>
      <c r="D595" s="172" t="s">
        <v>96</v>
      </c>
      <c r="E595" s="172" t="s">
        <v>58</v>
      </c>
      <c r="F595" s="172" t="s">
        <v>1300</v>
      </c>
      <c r="G595" s="172" t="s">
        <v>84</v>
      </c>
      <c r="H595" s="177">
        <v>1</v>
      </c>
      <c r="I595" s="178">
        <v>0</v>
      </c>
      <c r="J595" s="176">
        <v>46117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3806</v>
      </c>
      <c r="B596" s="176">
        <v>46122</v>
      </c>
      <c r="C596" s="172" t="s">
        <v>92</v>
      </c>
      <c r="D596" s="172" t="s">
        <v>97</v>
      </c>
      <c r="E596" s="172" t="s">
        <v>58</v>
      </c>
      <c r="F596" s="172" t="s">
        <v>1300</v>
      </c>
      <c r="G596" s="172" t="s">
        <v>84</v>
      </c>
      <c r="H596" s="177">
        <v>1</v>
      </c>
      <c r="I596" s="178">
        <v>0</v>
      </c>
      <c r="J596" s="176">
        <v>46117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3806</v>
      </c>
      <c r="B597" s="176">
        <v>46122</v>
      </c>
      <c r="C597" s="172" t="s">
        <v>2694</v>
      </c>
      <c r="D597" s="172" t="s">
        <v>98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46117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-15</v>
      </c>
    </row>
    <row r="598" spans="1:16" ht="19.5" hidden="1" customHeight="1">
      <c r="A598" s="172" t="s">
        <v>3807</v>
      </c>
      <c r="B598" s="176">
        <v>46122</v>
      </c>
      <c r="C598" s="172" t="s">
        <v>92</v>
      </c>
      <c r="D598" s="172" t="s">
        <v>24</v>
      </c>
      <c r="E598" s="172" t="s">
        <v>42</v>
      </c>
      <c r="F598" s="172" t="s">
        <v>89</v>
      </c>
      <c r="G598" s="172" t="s">
        <v>84</v>
      </c>
      <c r="H598" s="177">
        <v>1</v>
      </c>
      <c r="I598" s="178">
        <v>0</v>
      </c>
      <c r="J598" s="176">
        <v>46110</v>
      </c>
      <c r="K598" s="172" t="s">
        <v>93</v>
      </c>
      <c r="L598" s="172" t="s">
        <v>94</v>
      </c>
      <c r="M598" s="179">
        <v>0</v>
      </c>
      <c r="N598" s="177"/>
      <c r="O598" s="177">
        <v>33</v>
      </c>
      <c r="P598" s="180">
        <v>-46.77</v>
      </c>
    </row>
    <row r="599" spans="1:16" ht="19.5" hidden="1" customHeight="1">
      <c r="A599" s="172" t="s">
        <v>3807</v>
      </c>
      <c r="B599" s="176">
        <v>46122</v>
      </c>
      <c r="C599" s="172" t="s">
        <v>2694</v>
      </c>
      <c r="D599" s="172" t="s">
        <v>95</v>
      </c>
      <c r="E599" s="172" t="s">
        <v>42</v>
      </c>
      <c r="F599" s="172" t="s">
        <v>89</v>
      </c>
      <c r="G599" s="172" t="s">
        <v>84</v>
      </c>
      <c r="H599" s="177">
        <v>1</v>
      </c>
      <c r="I599" s="178">
        <v>0</v>
      </c>
      <c r="J599" s="176">
        <v>46110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-6.84</v>
      </c>
    </row>
    <row r="600" spans="1:16" ht="19.5" hidden="1" customHeight="1">
      <c r="A600" s="172" t="s">
        <v>3807</v>
      </c>
      <c r="B600" s="176">
        <v>46122</v>
      </c>
      <c r="C600" s="172" t="s">
        <v>92</v>
      </c>
      <c r="D600" s="172" t="s">
        <v>96</v>
      </c>
      <c r="E600" s="172" t="s">
        <v>42</v>
      </c>
      <c r="F600" s="172" t="s">
        <v>89</v>
      </c>
      <c r="G600" s="172" t="s">
        <v>84</v>
      </c>
      <c r="H600" s="177">
        <v>1</v>
      </c>
      <c r="I600" s="178">
        <v>0</v>
      </c>
      <c r="J600" s="176">
        <v>46110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3807</v>
      </c>
      <c r="B601" s="176">
        <v>46122</v>
      </c>
      <c r="C601" s="172" t="s">
        <v>92</v>
      </c>
      <c r="D601" s="172" t="s">
        <v>97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0</v>
      </c>
      <c r="J601" s="176">
        <v>46110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3807</v>
      </c>
      <c r="B602" s="176">
        <v>46122</v>
      </c>
      <c r="C602" s="172" t="s">
        <v>2694</v>
      </c>
      <c r="D602" s="172" t="s">
        <v>98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46110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3808</v>
      </c>
      <c r="B603" s="176">
        <v>46122</v>
      </c>
      <c r="C603" s="172" t="s">
        <v>92</v>
      </c>
      <c r="D603" s="172" t="s">
        <v>24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2750</v>
      </c>
      <c r="J603" s="176">
        <v>46112</v>
      </c>
      <c r="K603" s="172" t="s">
        <v>93</v>
      </c>
      <c r="L603" s="172" t="s">
        <v>94</v>
      </c>
      <c r="M603" s="179">
        <v>0.43</v>
      </c>
      <c r="N603" s="177"/>
      <c r="O603" s="177">
        <v>32</v>
      </c>
      <c r="P603" s="180">
        <v>-76.25</v>
      </c>
    </row>
    <row r="604" spans="1:16" ht="19.5" hidden="1" customHeight="1">
      <c r="A604" s="172" t="s">
        <v>3808</v>
      </c>
      <c r="B604" s="176">
        <v>46122</v>
      </c>
      <c r="C604" s="172" t="s">
        <v>100</v>
      </c>
      <c r="D604" s="172" t="s">
        <v>101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2750</v>
      </c>
      <c r="J604" s="176">
        <v>46112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1125.71</v>
      </c>
    </row>
    <row r="605" spans="1:16" ht="19.5" hidden="1" customHeight="1">
      <c r="A605" s="172" t="s">
        <v>3808</v>
      </c>
      <c r="B605" s="176">
        <v>46122</v>
      </c>
      <c r="C605" s="172" t="s">
        <v>100</v>
      </c>
      <c r="D605" s="172" t="s">
        <v>102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2750</v>
      </c>
      <c r="J605" s="176">
        <v>46112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11.26</v>
      </c>
    </row>
    <row r="606" spans="1:16" ht="19.5" hidden="1" customHeight="1">
      <c r="A606" s="172" t="s">
        <v>3808</v>
      </c>
      <c r="B606" s="176">
        <v>46122</v>
      </c>
      <c r="C606" s="172" t="s">
        <v>100</v>
      </c>
      <c r="D606" s="172" t="s">
        <v>103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2750</v>
      </c>
      <c r="J606" s="176">
        <v>46112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1613.03</v>
      </c>
    </row>
    <row r="607" spans="1:16" ht="19.5" hidden="1" customHeight="1">
      <c r="A607" s="172" t="s">
        <v>3808</v>
      </c>
      <c r="B607" s="176">
        <v>46122</v>
      </c>
      <c r="C607" s="172" t="s">
        <v>104</v>
      </c>
      <c r="D607" s="172" t="s">
        <v>105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2750</v>
      </c>
      <c r="J607" s="176">
        <v>46112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-1182.5</v>
      </c>
    </row>
    <row r="608" spans="1:16" ht="19.5" hidden="1" customHeight="1">
      <c r="A608" s="172" t="s">
        <v>3808</v>
      </c>
      <c r="B608" s="176">
        <v>46122</v>
      </c>
      <c r="C608" s="172" t="s">
        <v>2694</v>
      </c>
      <c r="D608" s="172" t="s">
        <v>95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2750</v>
      </c>
      <c r="J608" s="176">
        <v>46112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-25</v>
      </c>
    </row>
    <row r="609" spans="1:16" ht="19.5" hidden="1" customHeight="1">
      <c r="A609" s="172" t="s">
        <v>3809</v>
      </c>
      <c r="B609" s="176">
        <v>46122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2600</v>
      </c>
      <c r="J609" s="176">
        <v>46119</v>
      </c>
      <c r="K609" s="172" t="s">
        <v>93</v>
      </c>
      <c r="L609" s="172" t="s">
        <v>94</v>
      </c>
      <c r="M609" s="179">
        <v>0.48</v>
      </c>
      <c r="N609" s="177"/>
      <c r="O609" s="177"/>
      <c r="P609" s="180">
        <v>-80</v>
      </c>
    </row>
    <row r="610" spans="1:16" ht="19.5" hidden="1" customHeight="1">
      <c r="A610" s="172" t="s">
        <v>3809</v>
      </c>
      <c r="B610" s="176">
        <v>46122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2600</v>
      </c>
      <c r="J610" s="176">
        <v>46119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934.29</v>
      </c>
    </row>
    <row r="611" spans="1:16" ht="19.5" hidden="1" customHeight="1">
      <c r="A611" s="172" t="s">
        <v>3809</v>
      </c>
      <c r="B611" s="176">
        <v>46122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2600</v>
      </c>
      <c r="J611" s="176">
        <v>46119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9.34</v>
      </c>
    </row>
    <row r="612" spans="1:16" ht="19.5" hidden="1" customHeight="1">
      <c r="A612" s="172" t="s">
        <v>3809</v>
      </c>
      <c r="B612" s="176">
        <v>46122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2600</v>
      </c>
      <c r="J612" s="176">
        <v>46119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1656.37</v>
      </c>
    </row>
    <row r="613" spans="1:16" ht="19.5" hidden="1" customHeight="1">
      <c r="A613" s="172" t="s">
        <v>3809</v>
      </c>
      <c r="B613" s="176">
        <v>46122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2600</v>
      </c>
      <c r="J613" s="176">
        <v>46119</v>
      </c>
      <c r="K613" s="172" t="s">
        <v>93</v>
      </c>
      <c r="L613" s="172" t="s">
        <v>94</v>
      </c>
      <c r="M613" s="179">
        <v>0.48</v>
      </c>
      <c r="N613" s="177"/>
      <c r="O613" s="177"/>
      <c r="P613" s="180">
        <v>-1248</v>
      </c>
    </row>
    <row r="614" spans="1:16" ht="19.5" hidden="1" customHeight="1">
      <c r="A614" s="172" t="s">
        <v>3809</v>
      </c>
      <c r="B614" s="176">
        <v>46122</v>
      </c>
      <c r="C614" s="172" t="s">
        <v>2694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2600</v>
      </c>
      <c r="J614" s="176">
        <v>46119</v>
      </c>
      <c r="K614" s="172" t="s">
        <v>93</v>
      </c>
      <c r="L614" s="172" t="s">
        <v>94</v>
      </c>
      <c r="M614" s="179">
        <v>0.48</v>
      </c>
      <c r="N614" s="177"/>
      <c r="O614" s="177"/>
      <c r="P614" s="180">
        <v>-8.24</v>
      </c>
    </row>
    <row r="615" spans="1:16" ht="19.5" hidden="1" customHeight="1">
      <c r="A615" s="172" t="s">
        <v>3810</v>
      </c>
      <c r="B615" s="176">
        <v>46122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2600</v>
      </c>
      <c r="J615" s="176">
        <v>46118</v>
      </c>
      <c r="K615" s="172" t="s">
        <v>93</v>
      </c>
      <c r="L615" s="172" t="s">
        <v>94</v>
      </c>
      <c r="M615" s="179">
        <v>0.48</v>
      </c>
      <c r="N615" s="177"/>
      <c r="O615" s="177"/>
      <c r="P615" s="180">
        <v>-80</v>
      </c>
    </row>
    <row r="616" spans="1:16" ht="19.5" hidden="1" customHeight="1">
      <c r="A616" s="172" t="s">
        <v>3810</v>
      </c>
      <c r="B616" s="176">
        <v>46122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2600</v>
      </c>
      <c r="J616" s="176">
        <v>46118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941.9</v>
      </c>
    </row>
    <row r="617" spans="1:16" ht="19.5" hidden="1" customHeight="1">
      <c r="A617" s="172" t="s">
        <v>3810</v>
      </c>
      <c r="B617" s="176">
        <v>46122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2600</v>
      </c>
      <c r="J617" s="176">
        <v>46118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9.42</v>
      </c>
    </row>
    <row r="618" spans="1:16" ht="19.5" hidden="1" customHeight="1">
      <c r="A618" s="172" t="s">
        <v>3810</v>
      </c>
      <c r="B618" s="176">
        <v>46122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2600</v>
      </c>
      <c r="J618" s="176">
        <v>46118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1648.68</v>
      </c>
    </row>
    <row r="619" spans="1:16" ht="19.5" hidden="1" customHeight="1">
      <c r="A619" s="172" t="s">
        <v>3810</v>
      </c>
      <c r="B619" s="176">
        <v>46122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2600</v>
      </c>
      <c r="J619" s="176">
        <v>46118</v>
      </c>
      <c r="K619" s="172" t="s">
        <v>93</v>
      </c>
      <c r="L619" s="172" t="s">
        <v>94</v>
      </c>
      <c r="M619" s="179">
        <v>0.48</v>
      </c>
      <c r="N619" s="177"/>
      <c r="O619" s="177"/>
      <c r="P619" s="180">
        <v>-1248</v>
      </c>
    </row>
    <row r="620" spans="1:16" ht="19.5" hidden="1" customHeight="1">
      <c r="A620" s="172" t="s">
        <v>3810</v>
      </c>
      <c r="B620" s="176">
        <v>46122</v>
      </c>
      <c r="C620" s="172" t="s">
        <v>2694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2600</v>
      </c>
      <c r="J620" s="176">
        <v>46118</v>
      </c>
      <c r="K620" s="172" t="s">
        <v>93</v>
      </c>
      <c r="L620" s="172" t="s">
        <v>94</v>
      </c>
      <c r="M620" s="179">
        <v>0.48</v>
      </c>
      <c r="N620" s="177"/>
      <c r="O620" s="177"/>
      <c r="P620" s="180">
        <v>-6.82</v>
      </c>
    </row>
    <row r="621" spans="1:16" ht="19.5" hidden="1" customHeight="1">
      <c r="A621" s="172" t="s">
        <v>3811</v>
      </c>
      <c r="B621" s="176">
        <v>46122</v>
      </c>
      <c r="C621" s="172" t="s">
        <v>92</v>
      </c>
      <c r="D621" s="172" t="s">
        <v>24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0</v>
      </c>
      <c r="J621" s="176">
        <v>46116</v>
      </c>
      <c r="K621" s="172" t="s">
        <v>93</v>
      </c>
      <c r="L621" s="172" t="s">
        <v>94</v>
      </c>
      <c r="M621" s="179">
        <v>0</v>
      </c>
      <c r="N621" s="177"/>
      <c r="O621" s="177">
        <v>36</v>
      </c>
      <c r="P621" s="180">
        <v>-56.94</v>
      </c>
    </row>
    <row r="622" spans="1:16" ht="19.5" hidden="1" customHeight="1">
      <c r="A622" s="172" t="s">
        <v>3811</v>
      </c>
      <c r="B622" s="176">
        <v>46122</v>
      </c>
      <c r="C622" s="172" t="s">
        <v>2694</v>
      </c>
      <c r="D622" s="172" t="s">
        <v>95</v>
      </c>
      <c r="E622" s="172" t="s">
        <v>60</v>
      </c>
      <c r="F622" s="172" t="s">
        <v>1426</v>
      </c>
      <c r="G622" s="172" t="s">
        <v>84</v>
      </c>
      <c r="H622" s="177">
        <v>1</v>
      </c>
      <c r="I622" s="178">
        <v>0</v>
      </c>
      <c r="J622" s="176">
        <v>46116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-5.0599999999999996</v>
      </c>
    </row>
    <row r="623" spans="1:16" ht="19.5" hidden="1" customHeight="1">
      <c r="A623" s="172" t="s">
        <v>3808</v>
      </c>
      <c r="B623" s="176">
        <v>46122</v>
      </c>
      <c r="C623" s="172" t="s">
        <v>2694</v>
      </c>
      <c r="D623" s="172" t="s">
        <v>82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46112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-21.39</v>
      </c>
    </row>
    <row r="624" spans="1:16" ht="19.5" hidden="1" customHeight="1">
      <c r="A624" s="172" t="s">
        <v>3810</v>
      </c>
      <c r="B624" s="176">
        <v>46122</v>
      </c>
      <c r="C624" s="172" t="s">
        <v>2694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46118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-17.899999999999999</v>
      </c>
    </row>
    <row r="625" spans="1:16" ht="19.5" hidden="1" customHeight="1">
      <c r="A625" s="172" t="s">
        <v>3811</v>
      </c>
      <c r="B625" s="176">
        <v>46122</v>
      </c>
      <c r="C625" s="172" t="s">
        <v>92</v>
      </c>
      <c r="D625" s="172" t="s">
        <v>96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46116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3811</v>
      </c>
      <c r="B626" s="176">
        <v>46122</v>
      </c>
      <c r="C626" s="172" t="s">
        <v>92</v>
      </c>
      <c r="D626" s="172" t="s">
        <v>97</v>
      </c>
      <c r="E626" s="172" t="s">
        <v>60</v>
      </c>
      <c r="F626" s="172" t="s">
        <v>1426</v>
      </c>
      <c r="G626" s="172" t="s">
        <v>84</v>
      </c>
      <c r="H626" s="177">
        <v>1</v>
      </c>
      <c r="I626" s="178">
        <v>0</v>
      </c>
      <c r="J626" s="176">
        <v>46116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3811</v>
      </c>
      <c r="B627" s="176">
        <v>46122</v>
      </c>
      <c r="C627" s="172" t="s">
        <v>2694</v>
      </c>
      <c r="D627" s="172" t="s">
        <v>98</v>
      </c>
      <c r="E627" s="172" t="s">
        <v>60</v>
      </c>
      <c r="F627" s="172" t="s">
        <v>1426</v>
      </c>
      <c r="G627" s="172" t="s">
        <v>84</v>
      </c>
      <c r="H627" s="177">
        <v>1</v>
      </c>
      <c r="I627" s="178">
        <v>0</v>
      </c>
      <c r="J627" s="176">
        <v>46116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3812</v>
      </c>
      <c r="B628" s="176">
        <v>46122</v>
      </c>
      <c r="C628" s="172" t="s">
        <v>92</v>
      </c>
      <c r="D628" s="172" t="s">
        <v>24</v>
      </c>
      <c r="E628" s="172" t="s">
        <v>43</v>
      </c>
      <c r="F628" s="172" t="s">
        <v>125</v>
      </c>
      <c r="G628" s="172" t="s">
        <v>84</v>
      </c>
      <c r="H628" s="177">
        <v>1</v>
      </c>
      <c r="I628" s="178">
        <v>2750</v>
      </c>
      <c r="J628" s="176">
        <v>46121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-68</v>
      </c>
    </row>
    <row r="629" spans="1:16" ht="19.5" hidden="1" customHeight="1">
      <c r="A629" s="172" t="s">
        <v>3812</v>
      </c>
      <c r="B629" s="176">
        <v>46122</v>
      </c>
      <c r="C629" s="172" t="s">
        <v>100</v>
      </c>
      <c r="D629" s="172" t="s">
        <v>101</v>
      </c>
      <c r="E629" s="172" t="s">
        <v>43</v>
      </c>
      <c r="F629" s="172" t="s">
        <v>125</v>
      </c>
      <c r="G629" s="172" t="s">
        <v>84</v>
      </c>
      <c r="H629" s="177">
        <v>1</v>
      </c>
      <c r="I629" s="178">
        <v>2750</v>
      </c>
      <c r="J629" s="176">
        <v>46121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985.71</v>
      </c>
    </row>
    <row r="630" spans="1:16" ht="19.5" hidden="1" customHeight="1">
      <c r="A630" s="172" t="s">
        <v>3812</v>
      </c>
      <c r="B630" s="176">
        <v>46122</v>
      </c>
      <c r="C630" s="172" t="s">
        <v>100</v>
      </c>
      <c r="D630" s="172" t="s">
        <v>102</v>
      </c>
      <c r="E630" s="172" t="s">
        <v>43</v>
      </c>
      <c r="F630" s="172" t="s">
        <v>125</v>
      </c>
      <c r="G630" s="172" t="s">
        <v>84</v>
      </c>
      <c r="H630" s="177">
        <v>1</v>
      </c>
      <c r="I630" s="178">
        <v>2750</v>
      </c>
      <c r="J630" s="176">
        <v>46121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9.86</v>
      </c>
    </row>
    <row r="631" spans="1:16" ht="19.5" hidden="1" customHeight="1">
      <c r="A631" s="172" t="s">
        <v>3812</v>
      </c>
      <c r="B631" s="176">
        <v>46122</v>
      </c>
      <c r="C631" s="172" t="s">
        <v>100</v>
      </c>
      <c r="D631" s="172" t="s">
        <v>103</v>
      </c>
      <c r="E631" s="172" t="s">
        <v>43</v>
      </c>
      <c r="F631" s="172" t="s">
        <v>125</v>
      </c>
      <c r="G631" s="172" t="s">
        <v>84</v>
      </c>
      <c r="H631" s="177">
        <v>1</v>
      </c>
      <c r="I631" s="178">
        <v>2750</v>
      </c>
      <c r="J631" s="176">
        <v>46121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1754.43</v>
      </c>
    </row>
    <row r="632" spans="1:16" ht="19.5" hidden="1" customHeight="1">
      <c r="A632" s="172" t="s">
        <v>3812</v>
      </c>
      <c r="B632" s="176">
        <v>46122</v>
      </c>
      <c r="C632" s="172" t="s">
        <v>104</v>
      </c>
      <c r="D632" s="172" t="s">
        <v>105</v>
      </c>
      <c r="E632" s="172" t="s">
        <v>43</v>
      </c>
      <c r="F632" s="172" t="s">
        <v>125</v>
      </c>
      <c r="G632" s="172" t="s">
        <v>84</v>
      </c>
      <c r="H632" s="177">
        <v>1</v>
      </c>
      <c r="I632" s="178">
        <v>2750</v>
      </c>
      <c r="J632" s="176">
        <v>46121</v>
      </c>
      <c r="K632" s="172" t="s">
        <v>93</v>
      </c>
      <c r="L632" s="172" t="s">
        <v>94</v>
      </c>
      <c r="M632" s="179">
        <v>0.48</v>
      </c>
      <c r="N632" s="177"/>
      <c r="O632" s="177"/>
      <c r="P632" s="180">
        <v>-1320</v>
      </c>
    </row>
    <row r="633" spans="1:16" ht="19.5" hidden="1" customHeight="1">
      <c r="A633" s="172" t="s">
        <v>3812</v>
      </c>
      <c r="B633" s="176">
        <v>46122</v>
      </c>
      <c r="C633" s="172" t="s">
        <v>2694</v>
      </c>
      <c r="D633" s="172" t="s">
        <v>95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2750</v>
      </c>
      <c r="J633" s="176">
        <v>46121</v>
      </c>
      <c r="K633" s="172" t="s">
        <v>93</v>
      </c>
      <c r="L633" s="172" t="s">
        <v>94</v>
      </c>
      <c r="M633" s="179">
        <v>0.48</v>
      </c>
      <c r="N633" s="177"/>
      <c r="O633" s="177"/>
      <c r="P633" s="180">
        <v>-11.04</v>
      </c>
    </row>
    <row r="634" spans="1:16" ht="19.5" hidden="1" customHeight="1">
      <c r="A634" s="172" t="s">
        <v>3813</v>
      </c>
      <c r="B634" s="176">
        <v>46122</v>
      </c>
      <c r="C634" s="172" t="s">
        <v>92</v>
      </c>
      <c r="D634" s="172" t="s">
        <v>24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2600</v>
      </c>
      <c r="J634" s="176">
        <v>46117</v>
      </c>
      <c r="K634" s="172" t="s">
        <v>93</v>
      </c>
      <c r="L634" s="172" t="s">
        <v>94</v>
      </c>
      <c r="M634" s="179">
        <v>0.43</v>
      </c>
      <c r="N634" s="177"/>
      <c r="O634" s="177">
        <v>37</v>
      </c>
      <c r="P634" s="180">
        <v>-131.72</v>
      </c>
    </row>
    <row r="635" spans="1:16" ht="19.5" hidden="1" customHeight="1">
      <c r="A635" s="172" t="s">
        <v>3813</v>
      </c>
      <c r="B635" s="176">
        <v>46122</v>
      </c>
      <c r="C635" s="172" t="s">
        <v>100</v>
      </c>
      <c r="D635" s="172" t="s">
        <v>101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2600</v>
      </c>
      <c r="J635" s="176">
        <v>46117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1135.3900000000001</v>
      </c>
    </row>
    <row r="636" spans="1:16" ht="19.5" hidden="1" customHeight="1">
      <c r="A636" s="172" t="s">
        <v>3813</v>
      </c>
      <c r="B636" s="176">
        <v>46122</v>
      </c>
      <c r="C636" s="172" t="s">
        <v>100</v>
      </c>
      <c r="D636" s="172" t="s">
        <v>102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2600</v>
      </c>
      <c r="J636" s="176">
        <v>46117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3813</v>
      </c>
      <c r="B637" s="176">
        <v>46122</v>
      </c>
      <c r="C637" s="172" t="s">
        <v>100</v>
      </c>
      <c r="D637" s="172" t="s">
        <v>103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2600</v>
      </c>
      <c r="J637" s="176">
        <v>46117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1464.61</v>
      </c>
    </row>
    <row r="638" spans="1:16" ht="19.5" hidden="1" customHeight="1">
      <c r="A638" s="172" t="s">
        <v>3813</v>
      </c>
      <c r="B638" s="176">
        <v>46122</v>
      </c>
      <c r="C638" s="172" t="s">
        <v>104</v>
      </c>
      <c r="D638" s="172" t="s">
        <v>105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2600</v>
      </c>
      <c r="J638" s="176">
        <v>46117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-1118</v>
      </c>
    </row>
    <row r="639" spans="1:16" ht="19.5" hidden="1" customHeight="1">
      <c r="A639" s="172" t="s">
        <v>3813</v>
      </c>
      <c r="B639" s="176">
        <v>46122</v>
      </c>
      <c r="C639" s="172" t="s">
        <v>2694</v>
      </c>
      <c r="D639" s="172" t="s">
        <v>95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2600</v>
      </c>
      <c r="J639" s="176">
        <v>46117</v>
      </c>
      <c r="K639" s="172" t="s">
        <v>93</v>
      </c>
      <c r="L639" s="172" t="s">
        <v>94</v>
      </c>
      <c r="M639" s="179">
        <v>0.43</v>
      </c>
      <c r="N639" s="177"/>
      <c r="O639" s="177"/>
      <c r="P639" s="180">
        <v>-9.16</v>
      </c>
    </row>
    <row r="640" spans="1:16" ht="19.5" hidden="1" customHeight="1">
      <c r="A640" s="172" t="s">
        <v>3814</v>
      </c>
      <c r="B640" s="176">
        <v>46122</v>
      </c>
      <c r="C640" s="172" t="s">
        <v>92</v>
      </c>
      <c r="D640" s="172" t="s">
        <v>24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2393</v>
      </c>
      <c r="J640" s="176">
        <v>46111</v>
      </c>
      <c r="K640" s="172" t="s">
        <v>93</v>
      </c>
      <c r="L640" s="172" t="s">
        <v>94</v>
      </c>
      <c r="M640" s="179">
        <v>0.43</v>
      </c>
      <c r="N640" s="177"/>
      <c r="O640" s="177">
        <v>33</v>
      </c>
      <c r="P640" s="180">
        <v>-97.56</v>
      </c>
    </row>
    <row r="641" spans="1:16" ht="19.5" hidden="1" customHeight="1">
      <c r="A641" s="172" t="s">
        <v>3814</v>
      </c>
      <c r="B641" s="176">
        <v>46122</v>
      </c>
      <c r="C641" s="172" t="s">
        <v>100</v>
      </c>
      <c r="D641" s="172" t="s">
        <v>101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2393</v>
      </c>
      <c r="J641" s="176">
        <v>46111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833.18</v>
      </c>
    </row>
    <row r="642" spans="1:16" ht="19.5" hidden="1" customHeight="1">
      <c r="A642" s="172" t="s">
        <v>3814</v>
      </c>
      <c r="B642" s="176">
        <v>46122</v>
      </c>
      <c r="C642" s="172" t="s">
        <v>100</v>
      </c>
      <c r="D642" s="172" t="s">
        <v>102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2393</v>
      </c>
      <c r="J642" s="176">
        <v>46111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8.33</v>
      </c>
    </row>
    <row r="643" spans="1:16" ht="19.5" hidden="1" customHeight="1">
      <c r="A643" s="172" t="s">
        <v>3814</v>
      </c>
      <c r="B643" s="176">
        <v>46122</v>
      </c>
      <c r="C643" s="172" t="s">
        <v>100</v>
      </c>
      <c r="D643" s="172" t="s">
        <v>103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2393</v>
      </c>
      <c r="J643" s="176">
        <v>46111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1551.49</v>
      </c>
    </row>
    <row r="644" spans="1:16" ht="19.5" hidden="1" customHeight="1">
      <c r="A644" s="172" t="s">
        <v>3814</v>
      </c>
      <c r="B644" s="176">
        <v>46122</v>
      </c>
      <c r="C644" s="172" t="s">
        <v>104</v>
      </c>
      <c r="D644" s="172" t="s">
        <v>105</v>
      </c>
      <c r="E644" s="172" t="s">
        <v>57</v>
      </c>
      <c r="F644" s="172" t="s">
        <v>1263</v>
      </c>
      <c r="G644" s="172" t="s">
        <v>84</v>
      </c>
      <c r="H644" s="177">
        <v>1</v>
      </c>
      <c r="I644" s="178">
        <v>2393</v>
      </c>
      <c r="J644" s="176">
        <v>46111</v>
      </c>
      <c r="K644" s="172" t="s">
        <v>93</v>
      </c>
      <c r="L644" s="172" t="s">
        <v>94</v>
      </c>
      <c r="M644" s="179">
        <v>0.43</v>
      </c>
      <c r="N644" s="177"/>
      <c r="O644" s="177"/>
      <c r="P644" s="180">
        <v>-1028.99</v>
      </c>
    </row>
    <row r="645" spans="1:16" ht="19.5" hidden="1" customHeight="1">
      <c r="A645" s="172" t="s">
        <v>3814</v>
      </c>
      <c r="B645" s="176">
        <v>46122</v>
      </c>
      <c r="C645" s="172" t="s">
        <v>2694</v>
      </c>
      <c r="D645" s="172" t="s">
        <v>95</v>
      </c>
      <c r="E645" s="172" t="s">
        <v>57</v>
      </c>
      <c r="F645" s="172" t="s">
        <v>1263</v>
      </c>
      <c r="G645" s="172" t="s">
        <v>84</v>
      </c>
      <c r="H645" s="177">
        <v>1</v>
      </c>
      <c r="I645" s="178">
        <v>2393</v>
      </c>
      <c r="J645" s="176">
        <v>46111</v>
      </c>
      <c r="K645" s="172" t="s">
        <v>93</v>
      </c>
      <c r="L645" s="172" t="s">
        <v>94</v>
      </c>
      <c r="M645" s="179">
        <v>0.43</v>
      </c>
      <c r="N645" s="177"/>
      <c r="O645" s="177"/>
      <c r="P645" s="180">
        <v>-8.56</v>
      </c>
    </row>
    <row r="646" spans="1:16" ht="19.5" hidden="1" customHeight="1">
      <c r="A646" s="172" t="s">
        <v>3815</v>
      </c>
      <c r="B646" s="176">
        <v>46122</v>
      </c>
      <c r="C646" s="172" t="s">
        <v>92</v>
      </c>
      <c r="D646" s="172" t="s">
        <v>24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46115</v>
      </c>
      <c r="K646" s="172" t="s">
        <v>93</v>
      </c>
      <c r="L646" s="172" t="s">
        <v>94</v>
      </c>
      <c r="M646" s="179">
        <v>0</v>
      </c>
      <c r="N646" s="177"/>
      <c r="O646" s="177">
        <v>34</v>
      </c>
      <c r="P646" s="180">
        <v>-46.77</v>
      </c>
    </row>
    <row r="647" spans="1:16" ht="19.5" hidden="1" customHeight="1">
      <c r="A647" s="172" t="s">
        <v>3815</v>
      </c>
      <c r="B647" s="176">
        <v>46122</v>
      </c>
      <c r="C647" s="172" t="s">
        <v>2694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46115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-6.6</v>
      </c>
    </row>
    <row r="648" spans="1:16" ht="19.5" hidden="1" customHeight="1">
      <c r="A648" s="172" t="s">
        <v>3816</v>
      </c>
      <c r="B648" s="176">
        <v>46122</v>
      </c>
      <c r="C648" s="172" t="s">
        <v>2694</v>
      </c>
      <c r="D648" s="172" t="s">
        <v>82</v>
      </c>
      <c r="E648" s="172" t="s">
        <v>57</v>
      </c>
      <c r="F648" s="172" t="s">
        <v>1263</v>
      </c>
      <c r="G648" s="172" t="s">
        <v>84</v>
      </c>
      <c r="H648" s="177">
        <v>1</v>
      </c>
      <c r="I648" s="178">
        <v>0</v>
      </c>
      <c r="J648" s="176">
        <v>46122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-17.95</v>
      </c>
    </row>
    <row r="649" spans="1:16" ht="19.5" hidden="1" customHeight="1">
      <c r="A649" s="172" t="s">
        <v>3686</v>
      </c>
      <c r="B649" s="176">
        <v>46122</v>
      </c>
      <c r="C649" s="172" t="s">
        <v>92</v>
      </c>
      <c r="D649" s="172" t="s">
        <v>24</v>
      </c>
      <c r="E649" s="172" t="s">
        <v>38</v>
      </c>
      <c r="F649" s="172" t="s">
        <v>87</v>
      </c>
      <c r="G649" s="172" t="s">
        <v>84</v>
      </c>
      <c r="H649" s="177">
        <v>1</v>
      </c>
      <c r="I649" s="178">
        <v>0</v>
      </c>
      <c r="J649" s="176">
        <v>46113</v>
      </c>
      <c r="K649" s="172" t="s">
        <v>93</v>
      </c>
      <c r="L649" s="172" t="s">
        <v>94</v>
      </c>
      <c r="M649" s="179">
        <v>0</v>
      </c>
      <c r="N649" s="177"/>
      <c r="O649" s="177">
        <v>32</v>
      </c>
      <c r="P649" s="180">
        <v>-46.77</v>
      </c>
    </row>
    <row r="650" spans="1:16" ht="19.5" hidden="1" customHeight="1">
      <c r="A650" s="172" t="s">
        <v>3686</v>
      </c>
      <c r="B650" s="176">
        <v>46122</v>
      </c>
      <c r="C650" s="172" t="s">
        <v>2694</v>
      </c>
      <c r="D650" s="172" t="s">
        <v>95</v>
      </c>
      <c r="E650" s="172" t="s">
        <v>38</v>
      </c>
      <c r="F650" s="172" t="s">
        <v>87</v>
      </c>
      <c r="G650" s="172" t="s">
        <v>84</v>
      </c>
      <c r="H650" s="177">
        <v>1</v>
      </c>
      <c r="I650" s="178">
        <v>0</v>
      </c>
      <c r="J650" s="176">
        <v>46113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-5.81</v>
      </c>
    </row>
    <row r="651" spans="1:16" ht="19.5" hidden="1" customHeight="1">
      <c r="A651" s="172" t="s">
        <v>3815</v>
      </c>
      <c r="B651" s="176">
        <v>46122</v>
      </c>
      <c r="C651" s="172" t="s">
        <v>92</v>
      </c>
      <c r="D651" s="172" t="s">
        <v>96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46115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hidden="1" customHeight="1">
      <c r="A652" s="172" t="s">
        <v>3815</v>
      </c>
      <c r="B652" s="176">
        <v>46122</v>
      </c>
      <c r="C652" s="172" t="s">
        <v>92</v>
      </c>
      <c r="D652" s="172" t="s">
        <v>97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46115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-46.77</v>
      </c>
    </row>
    <row r="653" spans="1:16" ht="19.5" hidden="1" customHeight="1">
      <c r="A653" s="172" t="s">
        <v>3815</v>
      </c>
      <c r="B653" s="176">
        <v>46122</v>
      </c>
      <c r="C653" s="172" t="s">
        <v>2694</v>
      </c>
      <c r="D653" s="172" t="s">
        <v>98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46115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hidden="1" customHeight="1">
      <c r="A654" s="172" t="s">
        <v>3814</v>
      </c>
      <c r="B654" s="176">
        <v>46122</v>
      </c>
      <c r="C654" s="172" t="s">
        <v>2694</v>
      </c>
      <c r="D654" s="172" t="s">
        <v>82</v>
      </c>
      <c r="E654" s="172" t="s">
        <v>57</v>
      </c>
      <c r="F654" s="172" t="s">
        <v>1263</v>
      </c>
      <c r="G654" s="172" t="s">
        <v>84</v>
      </c>
      <c r="H654" s="177">
        <v>1</v>
      </c>
      <c r="I654" s="178">
        <v>0</v>
      </c>
      <c r="J654" s="176">
        <v>46111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-15.83</v>
      </c>
    </row>
    <row r="655" spans="1:16" ht="19.5" hidden="1" customHeight="1">
      <c r="A655" s="172" t="s">
        <v>3686</v>
      </c>
      <c r="B655" s="176">
        <v>46122</v>
      </c>
      <c r="C655" s="172" t="s">
        <v>92</v>
      </c>
      <c r="D655" s="172" t="s">
        <v>96</v>
      </c>
      <c r="E655" s="172" t="s">
        <v>38</v>
      </c>
      <c r="F655" s="172" t="s">
        <v>87</v>
      </c>
      <c r="G655" s="172" t="s">
        <v>84</v>
      </c>
      <c r="H655" s="177">
        <v>1</v>
      </c>
      <c r="I655" s="178">
        <v>0</v>
      </c>
      <c r="J655" s="176">
        <v>46113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3686</v>
      </c>
      <c r="B656" s="176">
        <v>46122</v>
      </c>
      <c r="C656" s="172" t="s">
        <v>92</v>
      </c>
      <c r="D656" s="172" t="s">
        <v>97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0</v>
      </c>
      <c r="J656" s="176">
        <v>46113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3686</v>
      </c>
      <c r="B657" s="176">
        <v>46122</v>
      </c>
      <c r="C657" s="172" t="s">
        <v>2694</v>
      </c>
      <c r="D657" s="172" t="s">
        <v>98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0</v>
      </c>
      <c r="J657" s="176">
        <v>46113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3793</v>
      </c>
      <c r="B658" s="176">
        <v>46122</v>
      </c>
      <c r="C658" s="172" t="s">
        <v>2694</v>
      </c>
      <c r="D658" s="172" t="s">
        <v>82</v>
      </c>
      <c r="E658" s="172" t="s">
        <v>60</v>
      </c>
      <c r="F658" s="172" t="s">
        <v>1426</v>
      </c>
      <c r="G658" s="172" t="s">
        <v>84</v>
      </c>
      <c r="H658" s="177">
        <v>1</v>
      </c>
      <c r="I658" s="178">
        <v>0</v>
      </c>
      <c r="J658" s="176">
        <v>46122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17.420000000000002</v>
      </c>
    </row>
    <row r="659" spans="1:16" ht="19.5" hidden="1" customHeight="1">
      <c r="A659" s="172" t="s">
        <v>3786</v>
      </c>
      <c r="B659" s="176">
        <v>46122</v>
      </c>
      <c r="C659" s="172" t="s">
        <v>166</v>
      </c>
      <c r="D659" s="172" t="s">
        <v>167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-2750</v>
      </c>
      <c r="J659" s="176">
        <v>46119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-983.37</v>
      </c>
    </row>
    <row r="660" spans="1:16" ht="19.5" hidden="1" customHeight="1">
      <c r="A660" s="172" t="s">
        <v>3786</v>
      </c>
      <c r="B660" s="176">
        <v>46122</v>
      </c>
      <c r="C660" s="172" t="s">
        <v>166</v>
      </c>
      <c r="D660" s="172" t="s">
        <v>102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-2750</v>
      </c>
      <c r="J660" s="176">
        <v>46119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-9.83</v>
      </c>
    </row>
    <row r="661" spans="1:16" ht="19.5" hidden="1" customHeight="1">
      <c r="A661" s="172" t="s">
        <v>3786</v>
      </c>
      <c r="B661" s="176">
        <v>46122</v>
      </c>
      <c r="C661" s="172" t="s">
        <v>166</v>
      </c>
      <c r="D661" s="172" t="s">
        <v>103</v>
      </c>
      <c r="E661" s="172" t="s">
        <v>52</v>
      </c>
      <c r="F661" s="172" t="s">
        <v>90</v>
      </c>
      <c r="G661" s="172" t="s">
        <v>84</v>
      </c>
      <c r="H661" s="177">
        <v>1</v>
      </c>
      <c r="I661" s="178">
        <v>-2750</v>
      </c>
      <c r="J661" s="176">
        <v>46119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-1756.8</v>
      </c>
    </row>
    <row r="662" spans="1:16" ht="19.5" hidden="1" customHeight="1">
      <c r="A662" s="172" t="s">
        <v>3786</v>
      </c>
      <c r="B662" s="176">
        <v>46122</v>
      </c>
      <c r="C662" s="172" t="s">
        <v>104</v>
      </c>
      <c r="D662" s="172" t="s">
        <v>168</v>
      </c>
      <c r="E662" s="172" t="s">
        <v>52</v>
      </c>
      <c r="F662" s="172" t="s">
        <v>90</v>
      </c>
      <c r="G662" s="172" t="s">
        <v>84</v>
      </c>
      <c r="H662" s="177">
        <v>1</v>
      </c>
      <c r="I662" s="178">
        <v>-2750</v>
      </c>
      <c r="J662" s="176">
        <v>46119</v>
      </c>
      <c r="K662" s="172" t="s">
        <v>93</v>
      </c>
      <c r="L662" s="172" t="s">
        <v>94</v>
      </c>
      <c r="M662" s="179">
        <v>0.48</v>
      </c>
      <c r="N662" s="177"/>
      <c r="O662" s="177"/>
      <c r="P662" s="180">
        <v>1320</v>
      </c>
    </row>
    <row r="663" spans="1:16" ht="19.5" hidden="1" customHeight="1">
      <c r="A663" s="172" t="s">
        <v>3817</v>
      </c>
      <c r="B663" s="176">
        <v>46122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2750</v>
      </c>
      <c r="J663" s="176">
        <v>46121</v>
      </c>
      <c r="K663" s="172" t="s">
        <v>93</v>
      </c>
      <c r="L663" s="172" t="s">
        <v>94</v>
      </c>
      <c r="M663" s="179">
        <v>0.48</v>
      </c>
      <c r="N663" s="177"/>
      <c r="O663" s="177"/>
      <c r="P663" s="180">
        <v>-71</v>
      </c>
    </row>
    <row r="664" spans="1:16" ht="19.5" hidden="1" customHeight="1">
      <c r="A664" s="172" t="s">
        <v>3817</v>
      </c>
      <c r="B664" s="176">
        <v>46122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2750</v>
      </c>
      <c r="J664" s="176">
        <v>46121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955.82</v>
      </c>
    </row>
    <row r="665" spans="1:16" ht="19.5" hidden="1" customHeight="1">
      <c r="A665" s="172" t="s">
        <v>3817</v>
      </c>
      <c r="B665" s="176">
        <v>46122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2750</v>
      </c>
      <c r="J665" s="176">
        <v>46121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9.56</v>
      </c>
    </row>
    <row r="666" spans="1:16" ht="19.5" hidden="1" customHeight="1">
      <c r="A666" s="172" t="s">
        <v>3817</v>
      </c>
      <c r="B666" s="176">
        <v>46122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2750</v>
      </c>
      <c r="J666" s="176">
        <v>46121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1784.62</v>
      </c>
    </row>
    <row r="667" spans="1:16" ht="19.5" hidden="1" customHeight="1">
      <c r="A667" s="172" t="s">
        <v>3817</v>
      </c>
      <c r="B667" s="176">
        <v>46122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2750</v>
      </c>
      <c r="J667" s="176">
        <v>46121</v>
      </c>
      <c r="K667" s="172" t="s">
        <v>93</v>
      </c>
      <c r="L667" s="172" t="s">
        <v>94</v>
      </c>
      <c r="M667" s="179">
        <v>0.48</v>
      </c>
      <c r="N667" s="177"/>
      <c r="O667" s="177"/>
      <c r="P667" s="180">
        <v>-1320</v>
      </c>
    </row>
    <row r="668" spans="1:16" ht="19.5" hidden="1" customHeight="1">
      <c r="A668" s="172" t="s">
        <v>3817</v>
      </c>
      <c r="B668" s="176">
        <v>46122</v>
      </c>
      <c r="C668" s="172" t="s">
        <v>2694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2750</v>
      </c>
      <c r="J668" s="176">
        <v>46121</v>
      </c>
      <c r="K668" s="172" t="s">
        <v>93</v>
      </c>
      <c r="L668" s="172" t="s">
        <v>94</v>
      </c>
      <c r="M668" s="179">
        <v>0.48</v>
      </c>
      <c r="N668" s="177"/>
      <c r="O668" s="177"/>
      <c r="P668" s="180">
        <v>-5.14</v>
      </c>
    </row>
    <row r="669" spans="1:16" ht="19.5" hidden="1" customHeight="1">
      <c r="A669" s="172" t="s">
        <v>3786</v>
      </c>
      <c r="B669" s="176">
        <v>46122</v>
      </c>
      <c r="C669" s="172" t="s">
        <v>1748</v>
      </c>
      <c r="D669" s="172" t="s">
        <v>2749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46119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</v>
      </c>
    </row>
    <row r="670" spans="1:16" ht="19.5" hidden="1" customHeight="1">
      <c r="A670" s="172" t="s">
        <v>3786</v>
      </c>
      <c r="B670" s="176">
        <v>46122</v>
      </c>
      <c r="C670" s="172" t="s">
        <v>2694</v>
      </c>
      <c r="D670" s="172" t="s">
        <v>2750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46119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</v>
      </c>
    </row>
    <row r="671" spans="1:16" ht="19.5" hidden="1" customHeight="1">
      <c r="A671" s="172" t="s">
        <v>3742</v>
      </c>
      <c r="B671" s="176">
        <v>46122</v>
      </c>
      <c r="C671" s="172" t="s">
        <v>2694</v>
      </c>
      <c r="D671" s="172" t="s">
        <v>82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46119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18.68</v>
      </c>
    </row>
    <row r="672" spans="1:16" ht="19.5" hidden="1" customHeight="1">
      <c r="A672" s="172" t="s">
        <v>3818</v>
      </c>
      <c r="B672" s="176">
        <v>46122</v>
      </c>
      <c r="C672" s="172" t="s">
        <v>2694</v>
      </c>
      <c r="D672" s="172" t="s">
        <v>82</v>
      </c>
      <c r="E672" s="172" t="s">
        <v>42</v>
      </c>
      <c r="F672" s="172" t="s">
        <v>89</v>
      </c>
      <c r="G672" s="172" t="s">
        <v>84</v>
      </c>
      <c r="H672" s="177">
        <v>1</v>
      </c>
      <c r="I672" s="178">
        <v>0</v>
      </c>
      <c r="J672" s="176">
        <v>46122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-18.46</v>
      </c>
    </row>
    <row r="673" spans="1:16" ht="19.5" hidden="1" customHeight="1">
      <c r="A673" s="172" t="s">
        <v>3819</v>
      </c>
      <c r="B673" s="176">
        <v>46122</v>
      </c>
      <c r="C673" s="172" t="s">
        <v>92</v>
      </c>
      <c r="D673" s="172" t="s">
        <v>24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2800</v>
      </c>
      <c r="J673" s="176">
        <v>46121</v>
      </c>
      <c r="K673" s="172" t="s">
        <v>93</v>
      </c>
      <c r="L673" s="172" t="s">
        <v>94</v>
      </c>
      <c r="M673" s="179">
        <v>0.48</v>
      </c>
      <c r="N673" s="177"/>
      <c r="O673" s="177"/>
      <c r="P673" s="180">
        <v>-77</v>
      </c>
    </row>
    <row r="674" spans="1:16" ht="19.5" hidden="1" customHeight="1">
      <c r="A674" s="172" t="s">
        <v>3819</v>
      </c>
      <c r="B674" s="176">
        <v>46122</v>
      </c>
      <c r="C674" s="172" t="s">
        <v>100</v>
      </c>
      <c r="D674" s="172" t="s">
        <v>101</v>
      </c>
      <c r="E674" s="172" t="s">
        <v>42</v>
      </c>
      <c r="F674" s="172" t="s">
        <v>89</v>
      </c>
      <c r="G674" s="172" t="s">
        <v>84</v>
      </c>
      <c r="H674" s="177">
        <v>1</v>
      </c>
      <c r="I674" s="178">
        <v>2800</v>
      </c>
      <c r="J674" s="176">
        <v>46121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976.19</v>
      </c>
    </row>
    <row r="675" spans="1:16" ht="19.5" hidden="1" customHeight="1">
      <c r="A675" s="172" t="s">
        <v>3819</v>
      </c>
      <c r="B675" s="176">
        <v>46122</v>
      </c>
      <c r="C675" s="172" t="s">
        <v>100</v>
      </c>
      <c r="D675" s="172" t="s">
        <v>102</v>
      </c>
      <c r="E675" s="172" t="s">
        <v>42</v>
      </c>
      <c r="F675" s="172" t="s">
        <v>89</v>
      </c>
      <c r="G675" s="172" t="s">
        <v>84</v>
      </c>
      <c r="H675" s="177">
        <v>1</v>
      </c>
      <c r="I675" s="178">
        <v>2800</v>
      </c>
      <c r="J675" s="176">
        <v>46121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9.76</v>
      </c>
    </row>
    <row r="676" spans="1:16" ht="19.5" hidden="1" customHeight="1">
      <c r="A676" s="172" t="s">
        <v>3819</v>
      </c>
      <c r="B676" s="176">
        <v>46122</v>
      </c>
      <c r="C676" s="172" t="s">
        <v>100</v>
      </c>
      <c r="D676" s="172" t="s">
        <v>103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2800</v>
      </c>
      <c r="J676" s="176">
        <v>46121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1814.05</v>
      </c>
    </row>
    <row r="677" spans="1:16" ht="19.5" hidden="1" customHeight="1">
      <c r="A677" s="172" t="s">
        <v>3819</v>
      </c>
      <c r="B677" s="176">
        <v>46122</v>
      </c>
      <c r="C677" s="172" t="s">
        <v>104</v>
      </c>
      <c r="D677" s="172" t="s">
        <v>105</v>
      </c>
      <c r="E677" s="172" t="s">
        <v>42</v>
      </c>
      <c r="F677" s="172" t="s">
        <v>89</v>
      </c>
      <c r="G677" s="172" t="s">
        <v>84</v>
      </c>
      <c r="H677" s="177">
        <v>1</v>
      </c>
      <c r="I677" s="178">
        <v>2800</v>
      </c>
      <c r="J677" s="176">
        <v>46121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-1344</v>
      </c>
    </row>
    <row r="678" spans="1:16" ht="19.5" hidden="1" customHeight="1">
      <c r="A678" s="172" t="s">
        <v>3819</v>
      </c>
      <c r="B678" s="176">
        <v>46122</v>
      </c>
      <c r="C678" s="172" t="s">
        <v>2694</v>
      </c>
      <c r="D678" s="172" t="s">
        <v>95</v>
      </c>
      <c r="E678" s="172" t="s">
        <v>42</v>
      </c>
      <c r="F678" s="172" t="s">
        <v>89</v>
      </c>
      <c r="G678" s="172" t="s">
        <v>84</v>
      </c>
      <c r="H678" s="177">
        <v>1</v>
      </c>
      <c r="I678" s="178">
        <v>2800</v>
      </c>
      <c r="J678" s="176">
        <v>46121</v>
      </c>
      <c r="K678" s="172" t="s">
        <v>93</v>
      </c>
      <c r="L678" s="172" t="s">
        <v>94</v>
      </c>
      <c r="M678" s="179">
        <v>0.48</v>
      </c>
      <c r="N678" s="177"/>
      <c r="O678" s="177"/>
      <c r="P678" s="180">
        <v>-11.48</v>
      </c>
    </row>
    <row r="679" spans="1:16" ht="19.5" hidden="1" customHeight="1">
      <c r="A679" s="172" t="s">
        <v>3820</v>
      </c>
      <c r="B679" s="176">
        <v>46122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46114</v>
      </c>
      <c r="K679" s="172" t="s">
        <v>93</v>
      </c>
      <c r="L679" s="172" t="s">
        <v>94</v>
      </c>
      <c r="M679" s="179">
        <v>0.43</v>
      </c>
      <c r="N679" s="177"/>
      <c r="O679" s="177">
        <v>32</v>
      </c>
      <c r="P679" s="180">
        <v>-76.25</v>
      </c>
    </row>
    <row r="680" spans="1:16" ht="19.5" hidden="1" customHeight="1">
      <c r="A680" s="172" t="s">
        <v>3820</v>
      </c>
      <c r="B680" s="176">
        <v>46122</v>
      </c>
      <c r="C680" s="172" t="s">
        <v>100</v>
      </c>
      <c r="D680" s="172" t="s">
        <v>101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46114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1237.1400000000001</v>
      </c>
    </row>
    <row r="681" spans="1:16" ht="19.5" hidden="1" customHeight="1">
      <c r="A681" s="172" t="s">
        <v>3820</v>
      </c>
      <c r="B681" s="176">
        <v>46122</v>
      </c>
      <c r="C681" s="172" t="s">
        <v>100</v>
      </c>
      <c r="D681" s="172" t="s">
        <v>102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46114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3820</v>
      </c>
      <c r="B682" s="176">
        <v>46122</v>
      </c>
      <c r="C682" s="172" t="s">
        <v>100</v>
      </c>
      <c r="D682" s="172" t="s">
        <v>103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46114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1512.86</v>
      </c>
    </row>
    <row r="683" spans="1:16" ht="19.5" hidden="1" customHeight="1">
      <c r="A683" s="172" t="s">
        <v>3820</v>
      </c>
      <c r="B683" s="176">
        <v>46122</v>
      </c>
      <c r="C683" s="172" t="s">
        <v>104</v>
      </c>
      <c r="D683" s="172" t="s">
        <v>105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2750</v>
      </c>
      <c r="J683" s="176">
        <v>46114</v>
      </c>
      <c r="K683" s="172" t="s">
        <v>93</v>
      </c>
      <c r="L683" s="172" t="s">
        <v>94</v>
      </c>
      <c r="M683" s="179">
        <v>0.43</v>
      </c>
      <c r="N683" s="177"/>
      <c r="O683" s="177"/>
      <c r="P683" s="180">
        <v>-1182.5</v>
      </c>
    </row>
    <row r="684" spans="1:16" ht="19.5" hidden="1" customHeight="1">
      <c r="A684" s="172" t="s">
        <v>3820</v>
      </c>
      <c r="B684" s="176">
        <v>46122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2750</v>
      </c>
      <c r="J684" s="176">
        <v>46114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-8.23</v>
      </c>
    </row>
    <row r="685" spans="1:16" ht="19.5" hidden="1" customHeight="1">
      <c r="A685" s="172" t="s">
        <v>3819</v>
      </c>
      <c r="B685" s="176">
        <v>46122</v>
      </c>
      <c r="C685" s="172" t="s">
        <v>2694</v>
      </c>
      <c r="D685" s="172" t="s">
        <v>82</v>
      </c>
      <c r="E685" s="172" t="s">
        <v>42</v>
      </c>
      <c r="F685" s="172" t="s">
        <v>89</v>
      </c>
      <c r="G685" s="172" t="s">
        <v>84</v>
      </c>
      <c r="H685" s="177">
        <v>1</v>
      </c>
      <c r="I685" s="178">
        <v>0</v>
      </c>
      <c r="J685" s="176">
        <v>46121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-18.55</v>
      </c>
    </row>
    <row r="686" spans="1:16" ht="19.5" hidden="1" customHeight="1">
      <c r="A686" s="172" t="s">
        <v>3820</v>
      </c>
      <c r="B686" s="176">
        <v>46122</v>
      </c>
      <c r="C686" s="172" t="s">
        <v>2694</v>
      </c>
      <c r="D686" s="172" t="s">
        <v>82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46114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-6.8</v>
      </c>
    </row>
    <row r="687" spans="1:16" ht="19.5" hidden="1" customHeight="1">
      <c r="A687" s="172" t="s">
        <v>3821</v>
      </c>
      <c r="B687" s="176">
        <v>46122</v>
      </c>
      <c r="C687" s="172" t="s">
        <v>92</v>
      </c>
      <c r="D687" s="172" t="s">
        <v>24</v>
      </c>
      <c r="E687" s="172" t="s">
        <v>42</v>
      </c>
      <c r="F687" s="172" t="s">
        <v>89</v>
      </c>
      <c r="G687" s="172" t="s">
        <v>84</v>
      </c>
      <c r="H687" s="177">
        <v>1</v>
      </c>
      <c r="I687" s="178">
        <v>0</v>
      </c>
      <c r="J687" s="176">
        <v>46119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-77</v>
      </c>
    </row>
    <row r="688" spans="1:16" ht="19.5" hidden="1" customHeight="1">
      <c r="A688" s="172" t="s">
        <v>3821</v>
      </c>
      <c r="B688" s="176">
        <v>46122</v>
      </c>
      <c r="C688" s="172" t="s">
        <v>92</v>
      </c>
      <c r="D688" s="172" t="s">
        <v>97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46119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-77</v>
      </c>
    </row>
    <row r="689" spans="1:16" ht="19.5" hidden="1" customHeight="1">
      <c r="A689" s="172" t="s">
        <v>3821</v>
      </c>
      <c r="B689" s="176">
        <v>46122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46119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-6.52</v>
      </c>
    </row>
    <row r="690" spans="1:16" ht="19.5" hidden="1" customHeight="1">
      <c r="A690" s="172" t="s">
        <v>3821</v>
      </c>
      <c r="B690" s="176">
        <v>46122</v>
      </c>
      <c r="C690" s="172" t="s">
        <v>2694</v>
      </c>
      <c r="D690" s="172" t="s">
        <v>98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46119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-15</v>
      </c>
    </row>
    <row r="691" spans="1:16" ht="19.5" hidden="1" customHeight="1">
      <c r="A691" s="172" t="s">
        <v>3822</v>
      </c>
      <c r="B691" s="176">
        <v>46122</v>
      </c>
      <c r="C691" s="172" t="s">
        <v>2694</v>
      </c>
      <c r="D691" s="172" t="s">
        <v>82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0</v>
      </c>
      <c r="J691" s="176">
        <v>46122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-18.16</v>
      </c>
    </row>
    <row r="692" spans="1:16" ht="19.5" hidden="1" customHeight="1">
      <c r="A692" s="172" t="s">
        <v>3823</v>
      </c>
      <c r="B692" s="176">
        <v>46122</v>
      </c>
      <c r="C692" s="172" t="s">
        <v>2694</v>
      </c>
      <c r="D692" s="172" t="s">
        <v>82</v>
      </c>
      <c r="E692" s="172" t="s">
        <v>38</v>
      </c>
      <c r="F692" s="172" t="s">
        <v>87</v>
      </c>
      <c r="G692" s="172" t="s">
        <v>84</v>
      </c>
      <c r="H692" s="177">
        <v>1</v>
      </c>
      <c r="I692" s="178">
        <v>0</v>
      </c>
      <c r="J692" s="176">
        <v>46122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-18.07</v>
      </c>
    </row>
    <row r="693" spans="1:16" ht="19.5" hidden="1" customHeight="1">
      <c r="A693" s="172" t="s">
        <v>3823</v>
      </c>
      <c r="B693" s="176">
        <v>46122</v>
      </c>
      <c r="C693" s="172" t="s">
        <v>2694</v>
      </c>
      <c r="D693" s="172" t="s">
        <v>82</v>
      </c>
      <c r="E693" s="172" t="s">
        <v>38</v>
      </c>
      <c r="F693" s="172" t="s">
        <v>87</v>
      </c>
      <c r="G693" s="172" t="s">
        <v>84</v>
      </c>
      <c r="H693" s="177">
        <v>1</v>
      </c>
      <c r="I693" s="178">
        <v>0</v>
      </c>
      <c r="J693" s="176">
        <v>46122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18.07</v>
      </c>
    </row>
    <row r="694" spans="1:16" ht="19.5" hidden="1" customHeight="1">
      <c r="A694" s="172" t="s">
        <v>3824</v>
      </c>
      <c r="B694" s="176">
        <v>46122</v>
      </c>
      <c r="C694" s="172" t="s">
        <v>2694</v>
      </c>
      <c r="D694" s="172" t="s">
        <v>82</v>
      </c>
      <c r="E694" s="172" t="s">
        <v>38</v>
      </c>
      <c r="F694" s="172" t="s">
        <v>87</v>
      </c>
      <c r="G694" s="172" t="s">
        <v>84</v>
      </c>
      <c r="H694" s="177">
        <v>1</v>
      </c>
      <c r="I694" s="178">
        <v>0</v>
      </c>
      <c r="J694" s="176">
        <v>46122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-18.07</v>
      </c>
    </row>
    <row r="695" spans="1:16" ht="19.5" hidden="1" customHeight="1">
      <c r="A695" s="172" t="s">
        <v>3824</v>
      </c>
      <c r="B695" s="176">
        <v>46122</v>
      </c>
      <c r="C695" s="172" t="s">
        <v>2694</v>
      </c>
      <c r="D695" s="172" t="s">
        <v>82</v>
      </c>
      <c r="E695" s="172" t="s">
        <v>38</v>
      </c>
      <c r="F695" s="172" t="s">
        <v>87</v>
      </c>
      <c r="G695" s="172" t="s">
        <v>84</v>
      </c>
      <c r="H695" s="177">
        <v>1</v>
      </c>
      <c r="I695" s="178">
        <v>0</v>
      </c>
      <c r="J695" s="176">
        <v>46122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18.07</v>
      </c>
    </row>
    <row r="696" spans="1:16" ht="19.5" customHeight="1">
      <c r="A696" s="172" t="s">
        <v>3718</v>
      </c>
      <c r="B696" s="176">
        <v>46122</v>
      </c>
      <c r="C696" s="172" t="s">
        <v>109</v>
      </c>
      <c r="D696" s="172" t="s">
        <v>139</v>
      </c>
      <c r="E696" s="172" t="s">
        <v>85</v>
      </c>
      <c r="F696" s="172" t="s">
        <v>85</v>
      </c>
      <c r="G696" s="172" t="s">
        <v>85</v>
      </c>
      <c r="H696" s="177">
        <v>0</v>
      </c>
      <c r="I696" s="178">
        <v>0</v>
      </c>
      <c r="J696" s="176">
        <v>46122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-289.31</v>
      </c>
    </row>
    <row r="697" spans="1:16" ht="19.5" customHeight="1">
      <c r="A697" s="172" t="s">
        <v>3719</v>
      </c>
      <c r="B697" s="176">
        <v>46122</v>
      </c>
      <c r="C697" s="172" t="s">
        <v>109</v>
      </c>
      <c r="D697" s="172" t="s">
        <v>139</v>
      </c>
      <c r="E697" s="172" t="s">
        <v>85</v>
      </c>
      <c r="F697" s="172" t="s">
        <v>85</v>
      </c>
      <c r="G697" s="172" t="s">
        <v>85</v>
      </c>
      <c r="H697" s="177">
        <v>0</v>
      </c>
      <c r="I697" s="178">
        <v>0</v>
      </c>
      <c r="J697" s="176">
        <v>46122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-291.45</v>
      </c>
    </row>
    <row r="698" spans="1:16" ht="19.5" customHeight="1">
      <c r="A698" s="172" t="s">
        <v>3720</v>
      </c>
      <c r="B698" s="176">
        <v>46122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46122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-304.44</v>
      </c>
    </row>
    <row r="699" spans="1:16" ht="19.5" customHeight="1">
      <c r="A699" s="172" t="s">
        <v>3433</v>
      </c>
      <c r="B699" s="176">
        <v>46122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46122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-425.83</v>
      </c>
    </row>
    <row r="700" spans="1:16" ht="19.5" customHeight="1">
      <c r="A700" s="172" t="s">
        <v>3432</v>
      </c>
      <c r="B700" s="176">
        <v>46122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46122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-711.79</v>
      </c>
    </row>
    <row r="701" spans="1:16" ht="19.5" customHeight="1">
      <c r="A701" s="172" t="s">
        <v>3434</v>
      </c>
      <c r="B701" s="176">
        <v>46122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-729.31</v>
      </c>
    </row>
    <row r="702" spans="1:16" ht="19.5" customHeight="1">
      <c r="A702" s="172" t="s">
        <v>3407</v>
      </c>
      <c r="B702" s="176">
        <v>46122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46122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-438.82</v>
      </c>
    </row>
    <row r="703" spans="1:16" ht="19.5" customHeight="1">
      <c r="A703" s="172" t="s">
        <v>3406</v>
      </c>
      <c r="B703" s="176">
        <v>46122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46122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-573.12</v>
      </c>
    </row>
    <row r="704" spans="1:16" ht="19.5" customHeight="1">
      <c r="A704" s="172" t="s">
        <v>3408</v>
      </c>
      <c r="B704" s="176">
        <v>46122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46122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-563.03</v>
      </c>
    </row>
    <row r="705" spans="1:16" ht="19.5" customHeight="1">
      <c r="A705" s="172" t="s">
        <v>3246</v>
      </c>
      <c r="B705" s="176">
        <v>46122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46122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-360.86</v>
      </c>
    </row>
    <row r="706" spans="1:16" ht="19.5" customHeight="1">
      <c r="A706" s="172" t="s">
        <v>3251</v>
      </c>
      <c r="B706" s="176">
        <v>46122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46122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-707.11</v>
      </c>
    </row>
    <row r="707" spans="1:16" ht="19.5" customHeight="1">
      <c r="A707" s="172" t="s">
        <v>3013</v>
      </c>
      <c r="B707" s="176">
        <v>46122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46122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-550</v>
      </c>
    </row>
    <row r="708" spans="1:16" ht="19.5" customHeight="1">
      <c r="A708" s="172" t="s">
        <v>142</v>
      </c>
      <c r="B708" s="176">
        <v>46122</v>
      </c>
      <c r="C708" s="172" t="s">
        <v>109</v>
      </c>
      <c r="D708" s="172" t="s">
        <v>143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46122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-2154.3000000000002</v>
      </c>
    </row>
    <row r="709" spans="1:16" ht="19.5" hidden="1" customHeight="1">
      <c r="A709" s="172" t="s">
        <v>3609</v>
      </c>
      <c r="B709" s="176">
        <v>46123</v>
      </c>
      <c r="C709" s="172" t="s">
        <v>2694</v>
      </c>
      <c r="D709" s="172" t="s">
        <v>98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46109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-15</v>
      </c>
    </row>
    <row r="710" spans="1:16" ht="19.5" hidden="1" customHeight="1">
      <c r="A710" s="172" t="s">
        <v>3609</v>
      </c>
      <c r="B710" s="176">
        <v>46123</v>
      </c>
      <c r="C710" s="172" t="s">
        <v>92</v>
      </c>
      <c r="D710" s="172" t="s">
        <v>97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46109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-73</v>
      </c>
    </row>
    <row r="711" spans="1:16" ht="19.5" hidden="1" customHeight="1">
      <c r="A711" s="172" t="s">
        <v>3825</v>
      </c>
      <c r="B711" s="176">
        <v>46123</v>
      </c>
      <c r="C711" s="172" t="s">
        <v>92</v>
      </c>
      <c r="D711" s="172" t="s">
        <v>24</v>
      </c>
      <c r="E711" s="172" t="s">
        <v>39</v>
      </c>
      <c r="F711" s="172" t="s">
        <v>117</v>
      </c>
      <c r="G711" s="172" t="s">
        <v>84</v>
      </c>
      <c r="H711" s="177">
        <v>1</v>
      </c>
      <c r="I711" s="178">
        <v>2650</v>
      </c>
      <c r="J711" s="176">
        <v>46116</v>
      </c>
      <c r="K711" s="172" t="s">
        <v>93</v>
      </c>
      <c r="L711" s="172" t="s">
        <v>94</v>
      </c>
      <c r="M711" s="179">
        <v>0.43</v>
      </c>
      <c r="N711" s="177"/>
      <c r="O711" s="177">
        <v>36</v>
      </c>
      <c r="P711" s="180">
        <v>-111.31</v>
      </c>
    </row>
    <row r="712" spans="1:16" ht="19.5" hidden="1" customHeight="1">
      <c r="A712" s="172" t="s">
        <v>3825</v>
      </c>
      <c r="B712" s="176">
        <v>46123</v>
      </c>
      <c r="C712" s="172" t="s">
        <v>100</v>
      </c>
      <c r="D712" s="172" t="s">
        <v>101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2650</v>
      </c>
      <c r="J712" s="176">
        <v>46116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1185.71</v>
      </c>
    </row>
    <row r="713" spans="1:16" ht="19.5" hidden="1" customHeight="1">
      <c r="A713" s="172" t="s">
        <v>3825</v>
      </c>
      <c r="B713" s="176">
        <v>46123</v>
      </c>
      <c r="C713" s="172" t="s">
        <v>100</v>
      </c>
      <c r="D713" s="172" t="s">
        <v>102</v>
      </c>
      <c r="E713" s="172" t="s">
        <v>39</v>
      </c>
      <c r="F713" s="172" t="s">
        <v>117</v>
      </c>
      <c r="G713" s="172" t="s">
        <v>84</v>
      </c>
      <c r="H713" s="177">
        <v>1</v>
      </c>
      <c r="I713" s="178">
        <v>2650</v>
      </c>
      <c r="J713" s="176">
        <v>46116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3825</v>
      </c>
      <c r="B714" s="176">
        <v>46123</v>
      </c>
      <c r="C714" s="172" t="s">
        <v>100</v>
      </c>
      <c r="D714" s="172" t="s">
        <v>103</v>
      </c>
      <c r="E714" s="172" t="s">
        <v>39</v>
      </c>
      <c r="F714" s="172" t="s">
        <v>117</v>
      </c>
      <c r="G714" s="172" t="s">
        <v>84</v>
      </c>
      <c r="H714" s="177">
        <v>1</v>
      </c>
      <c r="I714" s="178">
        <v>2650</v>
      </c>
      <c r="J714" s="176">
        <v>46116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1464.29</v>
      </c>
    </row>
    <row r="715" spans="1:16" ht="19.5" hidden="1" customHeight="1">
      <c r="A715" s="172" t="s">
        <v>3825</v>
      </c>
      <c r="B715" s="176">
        <v>46123</v>
      </c>
      <c r="C715" s="172" t="s">
        <v>104</v>
      </c>
      <c r="D715" s="172" t="s">
        <v>105</v>
      </c>
      <c r="E715" s="172" t="s">
        <v>39</v>
      </c>
      <c r="F715" s="172" t="s">
        <v>117</v>
      </c>
      <c r="G715" s="172" t="s">
        <v>84</v>
      </c>
      <c r="H715" s="177">
        <v>1</v>
      </c>
      <c r="I715" s="178">
        <v>2650</v>
      </c>
      <c r="J715" s="176">
        <v>46116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-1139.5</v>
      </c>
    </row>
    <row r="716" spans="1:16" ht="19.5" hidden="1" customHeight="1">
      <c r="A716" s="172" t="s">
        <v>3825</v>
      </c>
      <c r="B716" s="176">
        <v>46123</v>
      </c>
      <c r="C716" s="172" t="s">
        <v>2694</v>
      </c>
      <c r="D716" s="172" t="s">
        <v>95</v>
      </c>
      <c r="E716" s="172" t="s">
        <v>39</v>
      </c>
      <c r="F716" s="172" t="s">
        <v>117</v>
      </c>
      <c r="G716" s="172" t="s">
        <v>84</v>
      </c>
      <c r="H716" s="177">
        <v>1</v>
      </c>
      <c r="I716" s="178">
        <v>2650</v>
      </c>
      <c r="J716" s="176">
        <v>46116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-8.43</v>
      </c>
    </row>
    <row r="717" spans="1:16" ht="19.5" hidden="1" customHeight="1">
      <c r="A717" s="172" t="s">
        <v>3826</v>
      </c>
      <c r="B717" s="176">
        <v>46123</v>
      </c>
      <c r="C717" s="172" t="s">
        <v>2694</v>
      </c>
      <c r="D717" s="172" t="s">
        <v>82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0</v>
      </c>
      <c r="J717" s="176">
        <v>46123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-7.23</v>
      </c>
    </row>
    <row r="718" spans="1:16" ht="19.5" hidden="1" customHeight="1">
      <c r="A718" s="172" t="s">
        <v>3827</v>
      </c>
      <c r="B718" s="176">
        <v>46123</v>
      </c>
      <c r="C718" s="172" t="s">
        <v>92</v>
      </c>
      <c r="D718" s="172" t="s">
        <v>24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2443</v>
      </c>
      <c r="J718" s="176">
        <v>46115</v>
      </c>
      <c r="K718" s="172" t="s">
        <v>93</v>
      </c>
      <c r="L718" s="172" t="s">
        <v>94</v>
      </c>
      <c r="M718" s="179">
        <v>0.43</v>
      </c>
      <c r="N718" s="177"/>
      <c r="O718" s="177">
        <v>34</v>
      </c>
      <c r="P718" s="180">
        <v>-107.08</v>
      </c>
    </row>
    <row r="719" spans="1:16" ht="19.5" hidden="1" customHeight="1">
      <c r="A719" s="172" t="s">
        <v>3827</v>
      </c>
      <c r="B719" s="176">
        <v>46123</v>
      </c>
      <c r="C719" s="172" t="s">
        <v>100</v>
      </c>
      <c r="D719" s="172" t="s">
        <v>101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2443</v>
      </c>
      <c r="J719" s="176">
        <v>46115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953.33</v>
      </c>
    </row>
    <row r="720" spans="1:16" ht="19.5" hidden="1" customHeight="1">
      <c r="A720" s="172" t="s">
        <v>3827</v>
      </c>
      <c r="B720" s="176">
        <v>46123</v>
      </c>
      <c r="C720" s="172" t="s">
        <v>100</v>
      </c>
      <c r="D720" s="172" t="s">
        <v>102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2443</v>
      </c>
      <c r="J720" s="176">
        <v>46115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3827</v>
      </c>
      <c r="B721" s="176">
        <v>46123</v>
      </c>
      <c r="C721" s="172" t="s">
        <v>100</v>
      </c>
      <c r="D721" s="172" t="s">
        <v>103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2443</v>
      </c>
      <c r="J721" s="176">
        <v>46115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1489.67</v>
      </c>
    </row>
    <row r="722" spans="1:16" ht="19.5" hidden="1" customHeight="1">
      <c r="A722" s="172" t="s">
        <v>3827</v>
      </c>
      <c r="B722" s="176">
        <v>46123</v>
      </c>
      <c r="C722" s="172" t="s">
        <v>104</v>
      </c>
      <c r="D722" s="172" t="s">
        <v>105</v>
      </c>
      <c r="E722" s="172" t="s">
        <v>58</v>
      </c>
      <c r="F722" s="172" t="s">
        <v>1300</v>
      </c>
      <c r="G722" s="172" t="s">
        <v>84</v>
      </c>
      <c r="H722" s="177">
        <v>1</v>
      </c>
      <c r="I722" s="178">
        <v>2443</v>
      </c>
      <c r="J722" s="176">
        <v>46115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-1050.49</v>
      </c>
    </row>
    <row r="723" spans="1:16" ht="19.5" hidden="1" customHeight="1">
      <c r="A723" s="172" t="s">
        <v>3827</v>
      </c>
      <c r="B723" s="176">
        <v>46123</v>
      </c>
      <c r="C723" s="172" t="s">
        <v>2694</v>
      </c>
      <c r="D723" s="172" t="s">
        <v>95</v>
      </c>
      <c r="E723" s="172" t="s">
        <v>58</v>
      </c>
      <c r="F723" s="172" t="s">
        <v>1300</v>
      </c>
      <c r="G723" s="172" t="s">
        <v>84</v>
      </c>
      <c r="H723" s="177">
        <v>1</v>
      </c>
      <c r="I723" s="178">
        <v>2443</v>
      </c>
      <c r="J723" s="176">
        <v>46115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-10.32</v>
      </c>
    </row>
    <row r="724" spans="1:16" ht="19.5" hidden="1" customHeight="1">
      <c r="A724" s="172" t="s">
        <v>3828</v>
      </c>
      <c r="B724" s="176">
        <v>46123</v>
      </c>
      <c r="C724" s="172" t="s">
        <v>92</v>
      </c>
      <c r="D724" s="172" t="s">
        <v>24</v>
      </c>
      <c r="E724" s="172" t="s">
        <v>42</v>
      </c>
      <c r="F724" s="172" t="s">
        <v>89</v>
      </c>
      <c r="G724" s="172" t="s">
        <v>84</v>
      </c>
      <c r="H724" s="177">
        <v>1</v>
      </c>
      <c r="I724" s="178">
        <v>2800</v>
      </c>
      <c r="J724" s="176">
        <v>46119</v>
      </c>
      <c r="K724" s="172" t="s">
        <v>93</v>
      </c>
      <c r="L724" s="172" t="s">
        <v>94</v>
      </c>
      <c r="M724" s="179">
        <v>0.48</v>
      </c>
      <c r="N724" s="177"/>
      <c r="O724" s="177"/>
      <c r="P724" s="180">
        <v>-78</v>
      </c>
    </row>
    <row r="725" spans="1:16" ht="19.5" hidden="1" customHeight="1">
      <c r="A725" s="172" t="s">
        <v>3828</v>
      </c>
      <c r="B725" s="176">
        <v>46123</v>
      </c>
      <c r="C725" s="172" t="s">
        <v>100</v>
      </c>
      <c r="D725" s="172" t="s">
        <v>101</v>
      </c>
      <c r="E725" s="172" t="s">
        <v>42</v>
      </c>
      <c r="F725" s="172" t="s">
        <v>89</v>
      </c>
      <c r="G725" s="172" t="s">
        <v>84</v>
      </c>
      <c r="H725" s="177">
        <v>1</v>
      </c>
      <c r="I725" s="178">
        <v>2800</v>
      </c>
      <c r="J725" s="176">
        <v>46119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1046.67</v>
      </c>
    </row>
    <row r="726" spans="1:16" ht="19.5" hidden="1" customHeight="1">
      <c r="A726" s="172" t="s">
        <v>3828</v>
      </c>
      <c r="B726" s="176">
        <v>46123</v>
      </c>
      <c r="C726" s="172" t="s">
        <v>100</v>
      </c>
      <c r="D726" s="172" t="s">
        <v>102</v>
      </c>
      <c r="E726" s="172" t="s">
        <v>42</v>
      </c>
      <c r="F726" s="172" t="s">
        <v>89</v>
      </c>
      <c r="G726" s="172" t="s">
        <v>84</v>
      </c>
      <c r="H726" s="177">
        <v>1</v>
      </c>
      <c r="I726" s="178">
        <v>2800</v>
      </c>
      <c r="J726" s="176">
        <v>46119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10.47</v>
      </c>
    </row>
    <row r="727" spans="1:16" ht="19.5" hidden="1" customHeight="1">
      <c r="A727" s="172" t="s">
        <v>3828</v>
      </c>
      <c r="B727" s="176">
        <v>46123</v>
      </c>
      <c r="C727" s="172" t="s">
        <v>100</v>
      </c>
      <c r="D727" s="172" t="s">
        <v>103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2800</v>
      </c>
      <c r="J727" s="176">
        <v>46119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1742.86</v>
      </c>
    </row>
    <row r="728" spans="1:16" ht="19.5" hidden="1" customHeight="1">
      <c r="A728" s="172" t="s">
        <v>3828</v>
      </c>
      <c r="B728" s="176">
        <v>46123</v>
      </c>
      <c r="C728" s="172" t="s">
        <v>104</v>
      </c>
      <c r="D728" s="172" t="s">
        <v>105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2800</v>
      </c>
      <c r="J728" s="176">
        <v>46119</v>
      </c>
      <c r="K728" s="172" t="s">
        <v>93</v>
      </c>
      <c r="L728" s="172" t="s">
        <v>94</v>
      </c>
      <c r="M728" s="179">
        <v>0.48</v>
      </c>
      <c r="N728" s="177"/>
      <c r="O728" s="177"/>
      <c r="P728" s="180">
        <v>-1344</v>
      </c>
    </row>
    <row r="729" spans="1:16" ht="19.5" hidden="1" customHeight="1">
      <c r="A729" s="172" t="s">
        <v>3828</v>
      </c>
      <c r="B729" s="176">
        <v>46123</v>
      </c>
      <c r="C729" s="172" t="s">
        <v>2694</v>
      </c>
      <c r="D729" s="172" t="s">
        <v>95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2800</v>
      </c>
      <c r="J729" s="176">
        <v>46119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-4.75</v>
      </c>
    </row>
    <row r="730" spans="1:16" ht="19.5" hidden="1" customHeight="1">
      <c r="A730" s="172" t="s">
        <v>3827</v>
      </c>
      <c r="B730" s="176">
        <v>46123</v>
      </c>
      <c r="C730" s="172" t="s">
        <v>2694</v>
      </c>
      <c r="D730" s="172" t="s">
        <v>82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0</v>
      </c>
      <c r="J730" s="176">
        <v>46115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-5.24</v>
      </c>
    </row>
    <row r="731" spans="1:16" ht="19.5" hidden="1" customHeight="1">
      <c r="A731" s="172" t="s">
        <v>3828</v>
      </c>
      <c r="B731" s="176">
        <v>46123</v>
      </c>
      <c r="C731" s="172" t="s">
        <v>2694</v>
      </c>
      <c r="D731" s="172" t="s">
        <v>82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0</v>
      </c>
      <c r="J731" s="176">
        <v>46119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-19.89</v>
      </c>
    </row>
    <row r="732" spans="1:16" ht="19.5" hidden="1" customHeight="1">
      <c r="A732" s="172" t="s">
        <v>3829</v>
      </c>
      <c r="B732" s="176">
        <v>46123</v>
      </c>
      <c r="C732" s="172" t="s">
        <v>92</v>
      </c>
      <c r="D732" s="172" t="s">
        <v>24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-73</v>
      </c>
    </row>
    <row r="733" spans="1:16" ht="19.5" hidden="1" customHeight="1">
      <c r="A733" s="172" t="s">
        <v>3829</v>
      </c>
      <c r="B733" s="176">
        <v>46123</v>
      </c>
      <c r="C733" s="172" t="s">
        <v>92</v>
      </c>
      <c r="D733" s="172" t="s">
        <v>97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-79</v>
      </c>
    </row>
    <row r="734" spans="1:16" ht="19.5" hidden="1" customHeight="1">
      <c r="A734" s="172" t="s">
        <v>3830</v>
      </c>
      <c r="B734" s="176">
        <v>46123</v>
      </c>
      <c r="C734" s="172" t="s">
        <v>2694</v>
      </c>
      <c r="D734" s="172" t="s">
        <v>95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46118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-11.62</v>
      </c>
    </row>
    <row r="735" spans="1:16" ht="19.5" hidden="1" customHeight="1">
      <c r="A735" s="172" t="s">
        <v>3830</v>
      </c>
      <c r="B735" s="176">
        <v>46123</v>
      </c>
      <c r="C735" s="172" t="s">
        <v>2694</v>
      </c>
      <c r="D735" s="172" t="s">
        <v>98</v>
      </c>
      <c r="E735" s="172" t="s">
        <v>58</v>
      </c>
      <c r="F735" s="172" t="s">
        <v>1300</v>
      </c>
      <c r="G735" s="172" t="s">
        <v>84</v>
      </c>
      <c r="H735" s="177">
        <v>1</v>
      </c>
      <c r="I735" s="178">
        <v>0</v>
      </c>
      <c r="J735" s="176">
        <v>46118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3830</v>
      </c>
      <c r="B736" s="176">
        <v>46123</v>
      </c>
      <c r="C736" s="172" t="s">
        <v>92</v>
      </c>
      <c r="D736" s="172" t="s">
        <v>24</v>
      </c>
      <c r="E736" s="172" t="s">
        <v>58</v>
      </c>
      <c r="F736" s="172" t="s">
        <v>1300</v>
      </c>
      <c r="G736" s="172" t="s">
        <v>84</v>
      </c>
      <c r="H736" s="177">
        <v>1</v>
      </c>
      <c r="I736" s="178">
        <v>0</v>
      </c>
      <c r="J736" s="176">
        <v>46118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-73</v>
      </c>
    </row>
    <row r="737" spans="1:16" ht="19.5" hidden="1" customHeight="1">
      <c r="A737" s="172" t="s">
        <v>3830</v>
      </c>
      <c r="B737" s="176">
        <v>46123</v>
      </c>
      <c r="C737" s="172" t="s">
        <v>92</v>
      </c>
      <c r="D737" s="172" t="s">
        <v>97</v>
      </c>
      <c r="E737" s="172" t="s">
        <v>58</v>
      </c>
      <c r="F737" s="172" t="s">
        <v>1300</v>
      </c>
      <c r="G737" s="172" t="s">
        <v>84</v>
      </c>
      <c r="H737" s="177">
        <v>1</v>
      </c>
      <c r="I737" s="178">
        <v>0</v>
      </c>
      <c r="J737" s="176">
        <v>46118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-73</v>
      </c>
    </row>
    <row r="738" spans="1:16" ht="19.5" hidden="1" customHeight="1">
      <c r="A738" s="172" t="s">
        <v>3831</v>
      </c>
      <c r="B738" s="176">
        <v>46123</v>
      </c>
      <c r="C738" s="172" t="s">
        <v>92</v>
      </c>
      <c r="D738" s="172" t="s">
        <v>24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46113</v>
      </c>
      <c r="K738" s="172" t="s">
        <v>93</v>
      </c>
      <c r="L738" s="172" t="s">
        <v>94</v>
      </c>
      <c r="M738" s="179">
        <v>0</v>
      </c>
      <c r="N738" s="177"/>
      <c r="O738" s="177">
        <v>32</v>
      </c>
      <c r="P738" s="180">
        <v>-46.77</v>
      </c>
    </row>
    <row r="739" spans="1:16" ht="19.5" hidden="1" customHeight="1">
      <c r="A739" s="172" t="s">
        <v>3831</v>
      </c>
      <c r="B739" s="176">
        <v>46123</v>
      </c>
      <c r="C739" s="172" t="s">
        <v>2694</v>
      </c>
      <c r="D739" s="172" t="s">
        <v>95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0</v>
      </c>
      <c r="J739" s="176">
        <v>46113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-5.89</v>
      </c>
    </row>
    <row r="740" spans="1:16" ht="19.5" hidden="1" customHeight="1">
      <c r="A740" s="172" t="s">
        <v>3831</v>
      </c>
      <c r="B740" s="176">
        <v>46123</v>
      </c>
      <c r="C740" s="172" t="s">
        <v>92</v>
      </c>
      <c r="D740" s="172" t="s">
        <v>96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0</v>
      </c>
      <c r="J740" s="176">
        <v>46113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3831</v>
      </c>
      <c r="B741" s="176">
        <v>46123</v>
      </c>
      <c r="C741" s="172" t="s">
        <v>92</v>
      </c>
      <c r="D741" s="172" t="s">
        <v>97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0</v>
      </c>
      <c r="J741" s="176">
        <v>46113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3831</v>
      </c>
      <c r="B742" s="176">
        <v>46123</v>
      </c>
      <c r="C742" s="172" t="s">
        <v>2694</v>
      </c>
      <c r="D742" s="172" t="s">
        <v>98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0</v>
      </c>
      <c r="J742" s="176">
        <v>46113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3832</v>
      </c>
      <c r="B743" s="176">
        <v>46123</v>
      </c>
      <c r="C743" s="172" t="s">
        <v>92</v>
      </c>
      <c r="D743" s="172" t="s">
        <v>24</v>
      </c>
      <c r="E743" s="172" t="s">
        <v>60</v>
      </c>
      <c r="F743" s="172" t="s">
        <v>1426</v>
      </c>
      <c r="G743" s="172" t="s">
        <v>84</v>
      </c>
      <c r="H743" s="177">
        <v>1</v>
      </c>
      <c r="I743" s="178">
        <v>2650</v>
      </c>
      <c r="J743" s="176">
        <v>46118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-73</v>
      </c>
    </row>
    <row r="744" spans="1:16" ht="19.5" hidden="1" customHeight="1">
      <c r="A744" s="172" t="s">
        <v>3832</v>
      </c>
      <c r="B744" s="176">
        <v>46123</v>
      </c>
      <c r="C744" s="172" t="s">
        <v>100</v>
      </c>
      <c r="D744" s="172" t="s">
        <v>101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2650</v>
      </c>
      <c r="J744" s="176">
        <v>46118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1039.05</v>
      </c>
    </row>
    <row r="745" spans="1:16" ht="19.5" hidden="1" customHeight="1">
      <c r="A745" s="172" t="s">
        <v>3832</v>
      </c>
      <c r="B745" s="176">
        <v>46123</v>
      </c>
      <c r="C745" s="172" t="s">
        <v>100</v>
      </c>
      <c r="D745" s="172" t="s">
        <v>102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2650</v>
      </c>
      <c r="J745" s="176">
        <v>46118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10.39</v>
      </c>
    </row>
    <row r="746" spans="1:16" ht="19.5" hidden="1" customHeight="1">
      <c r="A746" s="172" t="s">
        <v>3832</v>
      </c>
      <c r="B746" s="176">
        <v>46123</v>
      </c>
      <c r="C746" s="172" t="s">
        <v>100</v>
      </c>
      <c r="D746" s="172" t="s">
        <v>103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2650</v>
      </c>
      <c r="J746" s="176">
        <v>46118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1600.56</v>
      </c>
    </row>
    <row r="747" spans="1:16" ht="19.5" hidden="1" customHeight="1">
      <c r="A747" s="172" t="s">
        <v>3832</v>
      </c>
      <c r="B747" s="176">
        <v>46123</v>
      </c>
      <c r="C747" s="172" t="s">
        <v>104</v>
      </c>
      <c r="D747" s="172" t="s">
        <v>105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2650</v>
      </c>
      <c r="J747" s="176">
        <v>46118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-1272</v>
      </c>
    </row>
    <row r="748" spans="1:16" ht="19.5" hidden="1" customHeight="1">
      <c r="A748" s="172" t="s">
        <v>3832</v>
      </c>
      <c r="B748" s="176">
        <v>46123</v>
      </c>
      <c r="C748" s="172" t="s">
        <v>2694</v>
      </c>
      <c r="D748" s="172" t="s">
        <v>95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2650</v>
      </c>
      <c r="J748" s="176">
        <v>46118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-7.65</v>
      </c>
    </row>
    <row r="749" spans="1:16" ht="19.5" hidden="1" customHeight="1">
      <c r="A749" s="172" t="s">
        <v>3833</v>
      </c>
      <c r="B749" s="176">
        <v>46123</v>
      </c>
      <c r="C749" s="172" t="s">
        <v>92</v>
      </c>
      <c r="D749" s="172" t="s">
        <v>24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2750</v>
      </c>
      <c r="J749" s="176">
        <v>46120</v>
      </c>
      <c r="K749" s="172" t="s">
        <v>93</v>
      </c>
      <c r="L749" s="172" t="s">
        <v>94</v>
      </c>
      <c r="M749" s="179">
        <v>0.48</v>
      </c>
      <c r="N749" s="177"/>
      <c r="O749" s="177"/>
      <c r="P749" s="180">
        <v>-84</v>
      </c>
    </row>
    <row r="750" spans="1:16" ht="19.5" hidden="1" customHeight="1">
      <c r="A750" s="172" t="s">
        <v>3833</v>
      </c>
      <c r="B750" s="176">
        <v>46123</v>
      </c>
      <c r="C750" s="172" t="s">
        <v>100</v>
      </c>
      <c r="D750" s="172" t="s">
        <v>101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2750</v>
      </c>
      <c r="J750" s="176">
        <v>46120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955.82</v>
      </c>
    </row>
    <row r="751" spans="1:16" ht="19.5" hidden="1" customHeight="1">
      <c r="A751" s="172" t="s">
        <v>3833</v>
      </c>
      <c r="B751" s="176">
        <v>46123</v>
      </c>
      <c r="C751" s="172" t="s">
        <v>100</v>
      </c>
      <c r="D751" s="172" t="s">
        <v>102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2750</v>
      </c>
      <c r="J751" s="176">
        <v>46120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9.56</v>
      </c>
    </row>
    <row r="752" spans="1:16" ht="19.5" hidden="1" customHeight="1">
      <c r="A752" s="172" t="s">
        <v>3833</v>
      </c>
      <c r="B752" s="176">
        <v>46123</v>
      </c>
      <c r="C752" s="172" t="s">
        <v>100</v>
      </c>
      <c r="D752" s="172" t="s">
        <v>103</v>
      </c>
      <c r="E752" s="172" t="s">
        <v>57</v>
      </c>
      <c r="F752" s="172" t="s">
        <v>1263</v>
      </c>
      <c r="G752" s="172" t="s">
        <v>84</v>
      </c>
      <c r="H752" s="177">
        <v>1</v>
      </c>
      <c r="I752" s="178">
        <v>2750</v>
      </c>
      <c r="J752" s="176">
        <v>46120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1784.62</v>
      </c>
    </row>
    <row r="753" spans="1:16" ht="19.5" hidden="1" customHeight="1">
      <c r="A753" s="172" t="s">
        <v>3833</v>
      </c>
      <c r="B753" s="176">
        <v>46123</v>
      </c>
      <c r="C753" s="172" t="s">
        <v>104</v>
      </c>
      <c r="D753" s="172" t="s">
        <v>105</v>
      </c>
      <c r="E753" s="172" t="s">
        <v>57</v>
      </c>
      <c r="F753" s="172" t="s">
        <v>1263</v>
      </c>
      <c r="G753" s="172" t="s">
        <v>84</v>
      </c>
      <c r="H753" s="177">
        <v>1</v>
      </c>
      <c r="I753" s="178">
        <v>2750</v>
      </c>
      <c r="J753" s="176">
        <v>46120</v>
      </c>
      <c r="K753" s="172" t="s">
        <v>93</v>
      </c>
      <c r="L753" s="172" t="s">
        <v>94</v>
      </c>
      <c r="M753" s="179">
        <v>0.48</v>
      </c>
      <c r="N753" s="177"/>
      <c r="O753" s="177"/>
      <c r="P753" s="180">
        <v>-1320</v>
      </c>
    </row>
    <row r="754" spans="1:16" ht="19.5" hidden="1" customHeight="1">
      <c r="A754" s="172" t="s">
        <v>3833</v>
      </c>
      <c r="B754" s="176">
        <v>46123</v>
      </c>
      <c r="C754" s="172" t="s">
        <v>2694</v>
      </c>
      <c r="D754" s="172" t="s">
        <v>95</v>
      </c>
      <c r="E754" s="172" t="s">
        <v>57</v>
      </c>
      <c r="F754" s="172" t="s">
        <v>1263</v>
      </c>
      <c r="G754" s="172" t="s">
        <v>84</v>
      </c>
      <c r="H754" s="177">
        <v>1</v>
      </c>
      <c r="I754" s="178">
        <v>2750</v>
      </c>
      <c r="J754" s="176">
        <v>46120</v>
      </c>
      <c r="K754" s="172" t="s">
        <v>93</v>
      </c>
      <c r="L754" s="172" t="s">
        <v>94</v>
      </c>
      <c r="M754" s="179">
        <v>0.48</v>
      </c>
      <c r="N754" s="177"/>
      <c r="O754" s="177"/>
      <c r="P754" s="180">
        <v>-14.07</v>
      </c>
    </row>
    <row r="755" spans="1:16" ht="19.5" hidden="1" customHeight="1">
      <c r="A755" s="172" t="s">
        <v>3832</v>
      </c>
      <c r="B755" s="176">
        <v>46123</v>
      </c>
      <c r="C755" s="172" t="s">
        <v>2694</v>
      </c>
      <c r="D755" s="172" t="s">
        <v>82</v>
      </c>
      <c r="E755" s="172" t="s">
        <v>60</v>
      </c>
      <c r="F755" s="172" t="s">
        <v>1426</v>
      </c>
      <c r="G755" s="172" t="s">
        <v>84</v>
      </c>
      <c r="H755" s="177">
        <v>1</v>
      </c>
      <c r="I755" s="178">
        <v>0</v>
      </c>
      <c r="J755" s="176">
        <v>46118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-19.739999999999998</v>
      </c>
    </row>
    <row r="756" spans="1:16" ht="19.5" hidden="1" customHeight="1">
      <c r="A756" s="172" t="s">
        <v>3833</v>
      </c>
      <c r="B756" s="176">
        <v>46123</v>
      </c>
      <c r="C756" s="172" t="s">
        <v>2694</v>
      </c>
      <c r="D756" s="172" t="s">
        <v>82</v>
      </c>
      <c r="E756" s="172" t="s">
        <v>57</v>
      </c>
      <c r="F756" s="172" t="s">
        <v>1263</v>
      </c>
      <c r="G756" s="172" t="s">
        <v>84</v>
      </c>
      <c r="H756" s="177">
        <v>1</v>
      </c>
      <c r="I756" s="178">
        <v>0</v>
      </c>
      <c r="J756" s="176">
        <v>46120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-18.16</v>
      </c>
    </row>
    <row r="757" spans="1:16" ht="19.5" hidden="1" customHeight="1">
      <c r="A757" s="172" t="s">
        <v>3834</v>
      </c>
      <c r="B757" s="176">
        <v>46123</v>
      </c>
      <c r="C757" s="172" t="s">
        <v>92</v>
      </c>
      <c r="D757" s="172" t="s">
        <v>24</v>
      </c>
      <c r="E757" s="172" t="s">
        <v>60</v>
      </c>
      <c r="F757" s="172" t="s">
        <v>1426</v>
      </c>
      <c r="G757" s="172" t="s">
        <v>84</v>
      </c>
      <c r="H757" s="177">
        <v>1</v>
      </c>
      <c r="I757" s="178">
        <v>2800</v>
      </c>
      <c r="J757" s="176">
        <v>46122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-84</v>
      </c>
    </row>
    <row r="758" spans="1:16" ht="19.5" hidden="1" customHeight="1">
      <c r="A758" s="172" t="s">
        <v>3834</v>
      </c>
      <c r="B758" s="176">
        <v>46123</v>
      </c>
      <c r="C758" s="172" t="s">
        <v>100</v>
      </c>
      <c r="D758" s="172" t="s">
        <v>101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2800</v>
      </c>
      <c r="J758" s="176">
        <v>46122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976.19</v>
      </c>
    </row>
    <row r="759" spans="1:16" ht="19.5" hidden="1" customHeight="1">
      <c r="A759" s="172" t="s">
        <v>3834</v>
      </c>
      <c r="B759" s="176">
        <v>46123</v>
      </c>
      <c r="C759" s="172" t="s">
        <v>100</v>
      </c>
      <c r="D759" s="172" t="s">
        <v>102</v>
      </c>
      <c r="E759" s="172" t="s">
        <v>60</v>
      </c>
      <c r="F759" s="172" t="s">
        <v>1426</v>
      </c>
      <c r="G759" s="172" t="s">
        <v>84</v>
      </c>
      <c r="H759" s="177">
        <v>1</v>
      </c>
      <c r="I759" s="178">
        <v>2800</v>
      </c>
      <c r="J759" s="176">
        <v>46122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9.76</v>
      </c>
    </row>
    <row r="760" spans="1:16" ht="19.5" hidden="1" customHeight="1">
      <c r="A760" s="172" t="s">
        <v>3834</v>
      </c>
      <c r="B760" s="176">
        <v>46123</v>
      </c>
      <c r="C760" s="172" t="s">
        <v>100</v>
      </c>
      <c r="D760" s="172" t="s">
        <v>103</v>
      </c>
      <c r="E760" s="172" t="s">
        <v>60</v>
      </c>
      <c r="F760" s="172" t="s">
        <v>1426</v>
      </c>
      <c r="G760" s="172" t="s">
        <v>84</v>
      </c>
      <c r="H760" s="177">
        <v>1</v>
      </c>
      <c r="I760" s="178">
        <v>2800</v>
      </c>
      <c r="J760" s="176">
        <v>46122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1814.05</v>
      </c>
    </row>
    <row r="761" spans="1:16" ht="19.5" hidden="1" customHeight="1">
      <c r="A761" s="172" t="s">
        <v>3834</v>
      </c>
      <c r="B761" s="176">
        <v>46123</v>
      </c>
      <c r="C761" s="172" t="s">
        <v>104</v>
      </c>
      <c r="D761" s="172" t="s">
        <v>105</v>
      </c>
      <c r="E761" s="172" t="s">
        <v>60</v>
      </c>
      <c r="F761" s="172" t="s">
        <v>1426</v>
      </c>
      <c r="G761" s="172" t="s">
        <v>84</v>
      </c>
      <c r="H761" s="177">
        <v>1</v>
      </c>
      <c r="I761" s="178">
        <v>2800</v>
      </c>
      <c r="J761" s="176">
        <v>46122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-1344</v>
      </c>
    </row>
    <row r="762" spans="1:16" ht="19.5" hidden="1" customHeight="1">
      <c r="A762" s="172" t="s">
        <v>3834</v>
      </c>
      <c r="B762" s="176">
        <v>46123</v>
      </c>
      <c r="C762" s="172" t="s">
        <v>2694</v>
      </c>
      <c r="D762" s="172" t="s">
        <v>95</v>
      </c>
      <c r="E762" s="172" t="s">
        <v>60</v>
      </c>
      <c r="F762" s="172" t="s">
        <v>1426</v>
      </c>
      <c r="G762" s="172" t="s">
        <v>84</v>
      </c>
      <c r="H762" s="177">
        <v>1</v>
      </c>
      <c r="I762" s="178">
        <v>2800</v>
      </c>
      <c r="J762" s="176">
        <v>46122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-5</v>
      </c>
    </row>
    <row r="763" spans="1:16" ht="19.5" hidden="1" customHeight="1">
      <c r="A763" s="172" t="s">
        <v>3835</v>
      </c>
      <c r="B763" s="176">
        <v>46123</v>
      </c>
      <c r="C763" s="172" t="s">
        <v>92</v>
      </c>
      <c r="D763" s="172" t="s">
        <v>24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2750</v>
      </c>
      <c r="J763" s="176">
        <v>46120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-71</v>
      </c>
    </row>
    <row r="764" spans="1:16" ht="19.5" hidden="1" customHeight="1">
      <c r="A764" s="172" t="s">
        <v>3835</v>
      </c>
      <c r="B764" s="176">
        <v>46123</v>
      </c>
      <c r="C764" s="172" t="s">
        <v>100</v>
      </c>
      <c r="D764" s="172" t="s">
        <v>101</v>
      </c>
      <c r="E764" s="172" t="s">
        <v>52</v>
      </c>
      <c r="F764" s="172" t="s">
        <v>90</v>
      </c>
      <c r="G764" s="172" t="s">
        <v>84</v>
      </c>
      <c r="H764" s="177">
        <v>1</v>
      </c>
      <c r="I764" s="178">
        <v>2750</v>
      </c>
      <c r="J764" s="176">
        <v>46120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958.1</v>
      </c>
    </row>
    <row r="765" spans="1:16" ht="19.5" hidden="1" customHeight="1">
      <c r="A765" s="172" t="s">
        <v>3835</v>
      </c>
      <c r="B765" s="176">
        <v>46123</v>
      </c>
      <c r="C765" s="172" t="s">
        <v>100</v>
      </c>
      <c r="D765" s="172" t="s">
        <v>102</v>
      </c>
      <c r="E765" s="172" t="s">
        <v>52</v>
      </c>
      <c r="F765" s="172" t="s">
        <v>90</v>
      </c>
      <c r="G765" s="172" t="s">
        <v>84</v>
      </c>
      <c r="H765" s="177">
        <v>1</v>
      </c>
      <c r="I765" s="178">
        <v>2750</v>
      </c>
      <c r="J765" s="176">
        <v>46120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9.58</v>
      </c>
    </row>
    <row r="766" spans="1:16" ht="19.5" hidden="1" customHeight="1">
      <c r="A766" s="172" t="s">
        <v>3835</v>
      </c>
      <c r="B766" s="176">
        <v>46123</v>
      </c>
      <c r="C766" s="172" t="s">
        <v>100</v>
      </c>
      <c r="D766" s="172" t="s">
        <v>103</v>
      </c>
      <c r="E766" s="172" t="s">
        <v>52</v>
      </c>
      <c r="F766" s="172" t="s">
        <v>90</v>
      </c>
      <c r="G766" s="172" t="s">
        <v>84</v>
      </c>
      <c r="H766" s="177">
        <v>1</v>
      </c>
      <c r="I766" s="178">
        <v>2750</v>
      </c>
      <c r="J766" s="176">
        <v>46120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1782.32</v>
      </c>
    </row>
    <row r="767" spans="1:16" ht="19.5" hidden="1" customHeight="1">
      <c r="A767" s="172" t="s">
        <v>3835</v>
      </c>
      <c r="B767" s="176">
        <v>46123</v>
      </c>
      <c r="C767" s="172" t="s">
        <v>104</v>
      </c>
      <c r="D767" s="172" t="s">
        <v>105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2750</v>
      </c>
      <c r="J767" s="176">
        <v>46120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-1320</v>
      </c>
    </row>
    <row r="768" spans="1:16" ht="19.5" hidden="1" customHeight="1">
      <c r="A768" s="172" t="s">
        <v>3835</v>
      </c>
      <c r="B768" s="176">
        <v>46123</v>
      </c>
      <c r="C768" s="172" t="s">
        <v>2694</v>
      </c>
      <c r="D768" s="172" t="s">
        <v>95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2750</v>
      </c>
      <c r="J768" s="176">
        <v>46120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-6.13</v>
      </c>
    </row>
    <row r="769" spans="1:16" ht="19.5" hidden="1" customHeight="1">
      <c r="A769" s="172" t="s">
        <v>3836</v>
      </c>
      <c r="B769" s="176">
        <v>46123</v>
      </c>
      <c r="C769" s="172" t="s">
        <v>92</v>
      </c>
      <c r="D769" s="172" t="s">
        <v>24</v>
      </c>
      <c r="E769" s="172" t="s">
        <v>57</v>
      </c>
      <c r="F769" s="172" t="s">
        <v>1263</v>
      </c>
      <c r="G769" s="172" t="s">
        <v>84</v>
      </c>
      <c r="H769" s="177">
        <v>1</v>
      </c>
      <c r="I769" s="178">
        <v>2750</v>
      </c>
      <c r="J769" s="176">
        <v>46120</v>
      </c>
      <c r="K769" s="172" t="s">
        <v>93</v>
      </c>
      <c r="L769" s="172" t="s">
        <v>94</v>
      </c>
      <c r="M769" s="179">
        <v>0.48</v>
      </c>
      <c r="N769" s="177"/>
      <c r="O769" s="177"/>
      <c r="P769" s="180">
        <v>-71</v>
      </c>
    </row>
    <row r="770" spans="1:16" ht="19.5" hidden="1" customHeight="1">
      <c r="A770" s="172" t="s">
        <v>3836</v>
      </c>
      <c r="B770" s="176">
        <v>46123</v>
      </c>
      <c r="C770" s="172" t="s">
        <v>100</v>
      </c>
      <c r="D770" s="172" t="s">
        <v>101</v>
      </c>
      <c r="E770" s="172" t="s">
        <v>57</v>
      </c>
      <c r="F770" s="172" t="s">
        <v>1263</v>
      </c>
      <c r="G770" s="172" t="s">
        <v>84</v>
      </c>
      <c r="H770" s="177">
        <v>1</v>
      </c>
      <c r="I770" s="178">
        <v>2750</v>
      </c>
      <c r="J770" s="176">
        <v>46120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958.1</v>
      </c>
    </row>
    <row r="771" spans="1:16" ht="19.5" hidden="1" customHeight="1">
      <c r="A771" s="172" t="s">
        <v>3836</v>
      </c>
      <c r="B771" s="176">
        <v>46123</v>
      </c>
      <c r="C771" s="172" t="s">
        <v>100</v>
      </c>
      <c r="D771" s="172" t="s">
        <v>102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2750</v>
      </c>
      <c r="J771" s="176">
        <v>46120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9.58</v>
      </c>
    </row>
    <row r="772" spans="1:16" ht="19.5" hidden="1" customHeight="1">
      <c r="A772" s="172" t="s">
        <v>3836</v>
      </c>
      <c r="B772" s="176">
        <v>46123</v>
      </c>
      <c r="C772" s="172" t="s">
        <v>100</v>
      </c>
      <c r="D772" s="172" t="s">
        <v>103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2750</v>
      </c>
      <c r="J772" s="176">
        <v>46120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1782.32</v>
      </c>
    </row>
    <row r="773" spans="1:16" ht="19.5" hidden="1" customHeight="1">
      <c r="A773" s="172" t="s">
        <v>3836</v>
      </c>
      <c r="B773" s="176">
        <v>46123</v>
      </c>
      <c r="C773" s="172" t="s">
        <v>104</v>
      </c>
      <c r="D773" s="172" t="s">
        <v>105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2750</v>
      </c>
      <c r="J773" s="176">
        <v>46120</v>
      </c>
      <c r="K773" s="172" t="s">
        <v>93</v>
      </c>
      <c r="L773" s="172" t="s">
        <v>94</v>
      </c>
      <c r="M773" s="179">
        <v>0.48</v>
      </c>
      <c r="N773" s="177"/>
      <c r="O773" s="177"/>
      <c r="P773" s="180">
        <v>-1320</v>
      </c>
    </row>
    <row r="774" spans="1:16" ht="19.5" hidden="1" customHeight="1">
      <c r="A774" s="172" t="s">
        <v>3836</v>
      </c>
      <c r="B774" s="176">
        <v>46123</v>
      </c>
      <c r="C774" s="172" t="s">
        <v>2694</v>
      </c>
      <c r="D774" s="172" t="s">
        <v>95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2750</v>
      </c>
      <c r="J774" s="176">
        <v>46120</v>
      </c>
      <c r="K774" s="172" t="s">
        <v>93</v>
      </c>
      <c r="L774" s="172" t="s">
        <v>94</v>
      </c>
      <c r="M774" s="179">
        <v>0.48</v>
      </c>
      <c r="N774" s="177"/>
      <c r="O774" s="177"/>
      <c r="P774" s="180">
        <v>-6.13</v>
      </c>
    </row>
    <row r="775" spans="1:16" ht="19.5" hidden="1" customHeight="1">
      <c r="A775" s="172" t="s">
        <v>3837</v>
      </c>
      <c r="B775" s="176">
        <v>46123</v>
      </c>
      <c r="C775" s="172" t="s">
        <v>92</v>
      </c>
      <c r="D775" s="172" t="s">
        <v>24</v>
      </c>
      <c r="E775" s="172" t="s">
        <v>60</v>
      </c>
      <c r="F775" s="172" t="s">
        <v>1426</v>
      </c>
      <c r="G775" s="172" t="s">
        <v>84</v>
      </c>
      <c r="H775" s="177">
        <v>1</v>
      </c>
      <c r="I775" s="178">
        <v>2550</v>
      </c>
      <c r="J775" s="176">
        <v>46115</v>
      </c>
      <c r="K775" s="172" t="s">
        <v>93</v>
      </c>
      <c r="L775" s="172" t="s">
        <v>94</v>
      </c>
      <c r="M775" s="179">
        <v>0.43</v>
      </c>
      <c r="N775" s="177"/>
      <c r="O775" s="177">
        <v>34</v>
      </c>
      <c r="P775" s="180">
        <v>-108.58</v>
      </c>
    </row>
    <row r="776" spans="1:16" ht="19.5" hidden="1" customHeight="1">
      <c r="A776" s="172" t="s">
        <v>3837</v>
      </c>
      <c r="B776" s="176">
        <v>46123</v>
      </c>
      <c r="C776" s="172" t="s">
        <v>100</v>
      </c>
      <c r="D776" s="172" t="s">
        <v>101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2550</v>
      </c>
      <c r="J776" s="176">
        <v>46115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948.57</v>
      </c>
    </row>
    <row r="777" spans="1:16" ht="19.5" hidden="1" customHeight="1">
      <c r="A777" s="172" t="s">
        <v>3837</v>
      </c>
      <c r="B777" s="176">
        <v>46123</v>
      </c>
      <c r="C777" s="172" t="s">
        <v>100</v>
      </c>
      <c r="D777" s="172" t="s">
        <v>102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2550</v>
      </c>
      <c r="J777" s="176">
        <v>46115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9.49</v>
      </c>
    </row>
    <row r="778" spans="1:16" ht="19.5" hidden="1" customHeight="1">
      <c r="A778" s="172" t="s">
        <v>3837</v>
      </c>
      <c r="B778" s="176">
        <v>46123</v>
      </c>
      <c r="C778" s="172" t="s">
        <v>100</v>
      </c>
      <c r="D778" s="172" t="s">
        <v>103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2550</v>
      </c>
      <c r="J778" s="176">
        <v>46115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1591.94</v>
      </c>
    </row>
    <row r="779" spans="1:16" ht="19.5" hidden="1" customHeight="1">
      <c r="A779" s="172" t="s">
        <v>3837</v>
      </c>
      <c r="B779" s="176">
        <v>46123</v>
      </c>
      <c r="C779" s="172" t="s">
        <v>104</v>
      </c>
      <c r="D779" s="172" t="s">
        <v>105</v>
      </c>
      <c r="E779" s="172" t="s">
        <v>60</v>
      </c>
      <c r="F779" s="172" t="s">
        <v>1426</v>
      </c>
      <c r="G779" s="172" t="s">
        <v>84</v>
      </c>
      <c r="H779" s="177">
        <v>1</v>
      </c>
      <c r="I779" s="178">
        <v>2550</v>
      </c>
      <c r="J779" s="176">
        <v>46115</v>
      </c>
      <c r="K779" s="172" t="s">
        <v>93</v>
      </c>
      <c r="L779" s="172" t="s">
        <v>94</v>
      </c>
      <c r="M779" s="179">
        <v>0.43</v>
      </c>
      <c r="N779" s="177"/>
      <c r="O779" s="177"/>
      <c r="P779" s="180">
        <v>-1096.5</v>
      </c>
    </row>
    <row r="780" spans="1:16" ht="19.5" hidden="1" customHeight="1">
      <c r="A780" s="172" t="s">
        <v>3836</v>
      </c>
      <c r="B780" s="176">
        <v>46123</v>
      </c>
      <c r="C780" s="172" t="s">
        <v>2694</v>
      </c>
      <c r="D780" s="172" t="s">
        <v>82</v>
      </c>
      <c r="E780" s="172" t="s">
        <v>57</v>
      </c>
      <c r="F780" s="172" t="s">
        <v>1263</v>
      </c>
      <c r="G780" s="172" t="s">
        <v>84</v>
      </c>
      <c r="H780" s="177">
        <v>1</v>
      </c>
      <c r="I780" s="178">
        <v>0</v>
      </c>
      <c r="J780" s="176">
        <v>46120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-18.2</v>
      </c>
    </row>
    <row r="781" spans="1:16" ht="19.5" hidden="1" customHeight="1">
      <c r="A781" s="172" t="s">
        <v>3835</v>
      </c>
      <c r="B781" s="176">
        <v>46123</v>
      </c>
      <c r="C781" s="172" t="s">
        <v>2694</v>
      </c>
      <c r="D781" s="172" t="s">
        <v>82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0</v>
      </c>
      <c r="J781" s="176">
        <v>46120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-18.2</v>
      </c>
    </row>
    <row r="782" spans="1:16" ht="19.5" hidden="1" customHeight="1">
      <c r="A782" s="172" t="s">
        <v>3838</v>
      </c>
      <c r="B782" s="176">
        <v>46123</v>
      </c>
      <c r="C782" s="172" t="s">
        <v>1748</v>
      </c>
      <c r="D782" s="172" t="s">
        <v>2749</v>
      </c>
      <c r="E782" s="172" t="s">
        <v>42</v>
      </c>
      <c r="F782" s="172" t="s">
        <v>89</v>
      </c>
      <c r="G782" s="172" t="s">
        <v>84</v>
      </c>
      <c r="H782" s="177">
        <v>1</v>
      </c>
      <c r="I782" s="178">
        <v>0</v>
      </c>
      <c r="J782" s="176">
        <v>46117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-5</v>
      </c>
    </row>
    <row r="783" spans="1:16" ht="19.5" hidden="1" customHeight="1">
      <c r="A783" s="172" t="s">
        <v>3838</v>
      </c>
      <c r="B783" s="176">
        <v>46123</v>
      </c>
      <c r="C783" s="172" t="s">
        <v>2694</v>
      </c>
      <c r="D783" s="172" t="s">
        <v>2750</v>
      </c>
      <c r="E783" s="172" t="s">
        <v>42</v>
      </c>
      <c r="F783" s="172" t="s">
        <v>89</v>
      </c>
      <c r="G783" s="172" t="s">
        <v>84</v>
      </c>
      <c r="H783" s="177">
        <v>1</v>
      </c>
      <c r="I783" s="178">
        <v>0</v>
      </c>
      <c r="J783" s="176">
        <v>46117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-10</v>
      </c>
    </row>
    <row r="784" spans="1:16" ht="19.5" hidden="1" customHeight="1">
      <c r="A784" s="172" t="s">
        <v>3839</v>
      </c>
      <c r="B784" s="176">
        <v>46123</v>
      </c>
      <c r="C784" s="172" t="s">
        <v>2694</v>
      </c>
      <c r="D784" s="172" t="s">
        <v>82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0</v>
      </c>
      <c r="J784" s="176">
        <v>46123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-18.16</v>
      </c>
    </row>
    <row r="785" spans="1:16" ht="19.5" hidden="1" customHeight="1">
      <c r="A785" s="172" t="s">
        <v>3840</v>
      </c>
      <c r="B785" s="176">
        <v>46123</v>
      </c>
      <c r="C785" s="172" t="s">
        <v>2694</v>
      </c>
      <c r="D785" s="172" t="s">
        <v>82</v>
      </c>
      <c r="E785" s="172" t="s">
        <v>57</v>
      </c>
      <c r="F785" s="172" t="s">
        <v>1263</v>
      </c>
      <c r="G785" s="172" t="s">
        <v>84</v>
      </c>
      <c r="H785" s="177">
        <v>1</v>
      </c>
      <c r="I785" s="178">
        <v>0</v>
      </c>
      <c r="J785" s="176">
        <v>46117</v>
      </c>
      <c r="K785" s="172" t="s">
        <v>85</v>
      </c>
      <c r="L785" s="172" t="s">
        <v>85</v>
      </c>
      <c r="M785" s="179">
        <v>0</v>
      </c>
      <c r="N785" s="177"/>
      <c r="O785" s="177"/>
      <c r="P785" s="180">
        <v>-19.34</v>
      </c>
    </row>
    <row r="786" spans="1:16" ht="19.5" hidden="1" customHeight="1">
      <c r="A786" s="172" t="s">
        <v>3841</v>
      </c>
      <c r="B786" s="176">
        <v>46123</v>
      </c>
      <c r="C786" s="172" t="s">
        <v>2694</v>
      </c>
      <c r="D786" s="172" t="s">
        <v>82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0</v>
      </c>
      <c r="J786" s="176">
        <v>46121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-18.55</v>
      </c>
    </row>
    <row r="787" spans="1:16" ht="19.5" hidden="1" customHeight="1">
      <c r="A787" s="172" t="s">
        <v>3841</v>
      </c>
      <c r="B787" s="176">
        <v>46123</v>
      </c>
      <c r="C787" s="172" t="s">
        <v>92</v>
      </c>
      <c r="D787" s="172" t="s">
        <v>24</v>
      </c>
      <c r="E787" s="172" t="s">
        <v>60</v>
      </c>
      <c r="F787" s="172" t="s">
        <v>1426</v>
      </c>
      <c r="G787" s="172" t="s">
        <v>84</v>
      </c>
      <c r="H787" s="177">
        <v>1</v>
      </c>
      <c r="I787" s="178">
        <v>2800</v>
      </c>
      <c r="J787" s="176">
        <v>46121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-305</v>
      </c>
    </row>
    <row r="788" spans="1:16" ht="19.5" hidden="1" customHeight="1">
      <c r="A788" s="172" t="s">
        <v>3841</v>
      </c>
      <c r="B788" s="176">
        <v>46123</v>
      </c>
      <c r="C788" s="172" t="s">
        <v>100</v>
      </c>
      <c r="D788" s="172" t="s">
        <v>101</v>
      </c>
      <c r="E788" s="172" t="s">
        <v>60</v>
      </c>
      <c r="F788" s="172" t="s">
        <v>1426</v>
      </c>
      <c r="G788" s="172" t="s">
        <v>84</v>
      </c>
      <c r="H788" s="177">
        <v>1</v>
      </c>
      <c r="I788" s="178">
        <v>2800</v>
      </c>
      <c r="J788" s="176">
        <v>46121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976.19</v>
      </c>
    </row>
    <row r="789" spans="1:16" ht="19.5" hidden="1" customHeight="1">
      <c r="A789" s="172" t="s">
        <v>3841</v>
      </c>
      <c r="B789" s="176">
        <v>46123</v>
      </c>
      <c r="C789" s="172" t="s">
        <v>100</v>
      </c>
      <c r="D789" s="172" t="s">
        <v>102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2800</v>
      </c>
      <c r="J789" s="176">
        <v>46121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9.76</v>
      </c>
    </row>
    <row r="790" spans="1:16" ht="19.5" hidden="1" customHeight="1">
      <c r="A790" s="172" t="s">
        <v>3841</v>
      </c>
      <c r="B790" s="176">
        <v>46123</v>
      </c>
      <c r="C790" s="172" t="s">
        <v>100</v>
      </c>
      <c r="D790" s="172" t="s">
        <v>103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2800</v>
      </c>
      <c r="J790" s="176">
        <v>46121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1814.05</v>
      </c>
    </row>
    <row r="791" spans="1:16" ht="19.5" hidden="1" customHeight="1">
      <c r="A791" s="172" t="s">
        <v>3841</v>
      </c>
      <c r="B791" s="176">
        <v>46123</v>
      </c>
      <c r="C791" s="172" t="s">
        <v>104</v>
      </c>
      <c r="D791" s="172" t="s">
        <v>105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2800</v>
      </c>
      <c r="J791" s="176">
        <v>46121</v>
      </c>
      <c r="K791" s="172" t="s">
        <v>93</v>
      </c>
      <c r="L791" s="172" t="s">
        <v>94</v>
      </c>
      <c r="M791" s="179">
        <v>0.48</v>
      </c>
      <c r="N791" s="177"/>
      <c r="O791" s="177"/>
      <c r="P791" s="180">
        <v>-1344</v>
      </c>
    </row>
    <row r="792" spans="1:16" ht="19.5" hidden="1" customHeight="1">
      <c r="A792" s="172" t="s">
        <v>3841</v>
      </c>
      <c r="B792" s="176">
        <v>46123</v>
      </c>
      <c r="C792" s="172" t="s">
        <v>2694</v>
      </c>
      <c r="D792" s="172" t="s">
        <v>95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2800</v>
      </c>
      <c r="J792" s="176">
        <v>46121</v>
      </c>
      <c r="K792" s="172" t="s">
        <v>93</v>
      </c>
      <c r="L792" s="172" t="s">
        <v>94</v>
      </c>
      <c r="M792" s="179">
        <v>0.48</v>
      </c>
      <c r="N792" s="177"/>
      <c r="O792" s="177"/>
      <c r="P792" s="180">
        <v>-10.41</v>
      </c>
    </row>
    <row r="793" spans="1:16" ht="19.5" hidden="1" customHeight="1">
      <c r="A793" s="172" t="s">
        <v>3840</v>
      </c>
      <c r="B793" s="176">
        <v>46123</v>
      </c>
      <c r="C793" s="172" t="s">
        <v>92</v>
      </c>
      <c r="D793" s="172" t="s">
        <v>24</v>
      </c>
      <c r="E793" s="172" t="s">
        <v>57</v>
      </c>
      <c r="F793" s="172" t="s">
        <v>1263</v>
      </c>
      <c r="G793" s="172" t="s">
        <v>84</v>
      </c>
      <c r="H793" s="177">
        <v>1</v>
      </c>
      <c r="I793" s="178">
        <v>2393</v>
      </c>
      <c r="J793" s="176">
        <v>46117</v>
      </c>
      <c r="K793" s="172" t="s">
        <v>93</v>
      </c>
      <c r="L793" s="172" t="s">
        <v>94</v>
      </c>
      <c r="M793" s="179">
        <v>0.43</v>
      </c>
      <c r="N793" s="177"/>
      <c r="O793" s="177">
        <v>37</v>
      </c>
      <c r="P793" s="180">
        <v>-127.58</v>
      </c>
    </row>
    <row r="794" spans="1:16" ht="19.5" hidden="1" customHeight="1">
      <c r="A794" s="172" t="s">
        <v>3840</v>
      </c>
      <c r="B794" s="176">
        <v>46123</v>
      </c>
      <c r="C794" s="172" t="s">
        <v>100</v>
      </c>
      <c r="D794" s="172" t="s">
        <v>101</v>
      </c>
      <c r="E794" s="172" t="s">
        <v>57</v>
      </c>
      <c r="F794" s="172" t="s">
        <v>1263</v>
      </c>
      <c r="G794" s="172" t="s">
        <v>84</v>
      </c>
      <c r="H794" s="177">
        <v>1</v>
      </c>
      <c r="I794" s="178">
        <v>2393</v>
      </c>
      <c r="J794" s="176">
        <v>46117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1018.1</v>
      </c>
    </row>
    <row r="795" spans="1:16" ht="19.5" hidden="1" customHeight="1">
      <c r="A795" s="172" t="s">
        <v>3840</v>
      </c>
      <c r="B795" s="176">
        <v>46123</v>
      </c>
      <c r="C795" s="172" t="s">
        <v>100</v>
      </c>
      <c r="D795" s="172" t="s">
        <v>102</v>
      </c>
      <c r="E795" s="172" t="s">
        <v>57</v>
      </c>
      <c r="F795" s="172" t="s">
        <v>1263</v>
      </c>
      <c r="G795" s="172" t="s">
        <v>84</v>
      </c>
      <c r="H795" s="177">
        <v>1</v>
      </c>
      <c r="I795" s="178">
        <v>2393</v>
      </c>
      <c r="J795" s="176">
        <v>46117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10.18</v>
      </c>
    </row>
    <row r="796" spans="1:16" ht="19.5" hidden="1" customHeight="1">
      <c r="A796" s="172" t="s">
        <v>3840</v>
      </c>
      <c r="B796" s="176">
        <v>46123</v>
      </c>
      <c r="C796" s="172" t="s">
        <v>100</v>
      </c>
      <c r="D796" s="172" t="s">
        <v>103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2393</v>
      </c>
      <c r="J796" s="176">
        <v>46117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1364.72</v>
      </c>
    </row>
    <row r="797" spans="1:16" ht="19.5" hidden="1" customHeight="1">
      <c r="A797" s="172" t="s">
        <v>3840</v>
      </c>
      <c r="B797" s="176">
        <v>46123</v>
      </c>
      <c r="C797" s="172" t="s">
        <v>104</v>
      </c>
      <c r="D797" s="172" t="s">
        <v>105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2393</v>
      </c>
      <c r="J797" s="176">
        <v>46117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-1028.99</v>
      </c>
    </row>
    <row r="798" spans="1:16" ht="19.5" hidden="1" customHeight="1">
      <c r="A798" s="172" t="s">
        <v>3840</v>
      </c>
      <c r="B798" s="176">
        <v>46123</v>
      </c>
      <c r="C798" s="172" t="s">
        <v>2694</v>
      </c>
      <c r="D798" s="172" t="s">
        <v>95</v>
      </c>
      <c r="E798" s="172" t="s">
        <v>57</v>
      </c>
      <c r="F798" s="172" t="s">
        <v>1263</v>
      </c>
      <c r="G798" s="172" t="s">
        <v>84</v>
      </c>
      <c r="H798" s="177">
        <v>1</v>
      </c>
      <c r="I798" s="178">
        <v>2393</v>
      </c>
      <c r="J798" s="176">
        <v>46117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-6.49</v>
      </c>
    </row>
    <row r="799" spans="1:16" ht="19.5" hidden="1" customHeight="1">
      <c r="A799" s="172" t="s">
        <v>3842</v>
      </c>
      <c r="B799" s="176">
        <v>46123</v>
      </c>
      <c r="C799" s="172" t="s">
        <v>92</v>
      </c>
      <c r="D799" s="172" t="s">
        <v>24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2750</v>
      </c>
      <c r="J799" s="176">
        <v>46122</v>
      </c>
      <c r="K799" s="172" t="s">
        <v>93</v>
      </c>
      <c r="L799" s="172" t="s">
        <v>94</v>
      </c>
      <c r="M799" s="179">
        <v>0.48</v>
      </c>
      <c r="N799" s="177"/>
      <c r="O799" s="177"/>
      <c r="P799" s="180">
        <v>-70</v>
      </c>
    </row>
    <row r="800" spans="1:16" ht="19.5" hidden="1" customHeight="1">
      <c r="A800" s="172" t="s">
        <v>3842</v>
      </c>
      <c r="B800" s="176">
        <v>46123</v>
      </c>
      <c r="C800" s="172" t="s">
        <v>100</v>
      </c>
      <c r="D800" s="172" t="s">
        <v>101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2750</v>
      </c>
      <c r="J800" s="176">
        <v>46122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955.82</v>
      </c>
    </row>
    <row r="801" spans="1:16" ht="19.5" hidden="1" customHeight="1">
      <c r="A801" s="172" t="s">
        <v>3842</v>
      </c>
      <c r="B801" s="176">
        <v>46123</v>
      </c>
      <c r="C801" s="172" t="s">
        <v>100</v>
      </c>
      <c r="D801" s="172" t="s">
        <v>102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2750</v>
      </c>
      <c r="J801" s="176">
        <v>46122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9.56</v>
      </c>
    </row>
    <row r="802" spans="1:16" ht="19.5" hidden="1" customHeight="1">
      <c r="A802" s="172" t="s">
        <v>3842</v>
      </c>
      <c r="B802" s="176">
        <v>46123</v>
      </c>
      <c r="C802" s="172" t="s">
        <v>100</v>
      </c>
      <c r="D802" s="172" t="s">
        <v>103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2750</v>
      </c>
      <c r="J802" s="176">
        <v>46122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1784.62</v>
      </c>
    </row>
    <row r="803" spans="1:16" ht="19.5" hidden="1" customHeight="1">
      <c r="A803" s="172" t="s">
        <v>3842</v>
      </c>
      <c r="B803" s="176">
        <v>46123</v>
      </c>
      <c r="C803" s="172" t="s">
        <v>104</v>
      </c>
      <c r="D803" s="172" t="s">
        <v>105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2750</v>
      </c>
      <c r="J803" s="176">
        <v>46122</v>
      </c>
      <c r="K803" s="172" t="s">
        <v>93</v>
      </c>
      <c r="L803" s="172" t="s">
        <v>94</v>
      </c>
      <c r="M803" s="179">
        <v>0.48</v>
      </c>
      <c r="N803" s="177"/>
      <c r="O803" s="177"/>
      <c r="P803" s="180">
        <v>-1320</v>
      </c>
    </row>
    <row r="804" spans="1:16" ht="19.5" hidden="1" customHeight="1">
      <c r="A804" s="172" t="s">
        <v>3842</v>
      </c>
      <c r="B804" s="176">
        <v>46123</v>
      </c>
      <c r="C804" s="172" t="s">
        <v>2694</v>
      </c>
      <c r="D804" s="172" t="s">
        <v>95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2750</v>
      </c>
      <c r="J804" s="176">
        <v>46122</v>
      </c>
      <c r="K804" s="172" t="s">
        <v>93</v>
      </c>
      <c r="L804" s="172" t="s">
        <v>94</v>
      </c>
      <c r="M804" s="179">
        <v>0.48</v>
      </c>
      <c r="N804" s="177"/>
      <c r="O804" s="177"/>
      <c r="P804" s="180">
        <v>-5.86</v>
      </c>
    </row>
    <row r="805" spans="1:16" ht="19.5" hidden="1" customHeight="1">
      <c r="A805" s="172" t="s">
        <v>3843</v>
      </c>
      <c r="B805" s="176">
        <v>46123</v>
      </c>
      <c r="C805" s="172" t="s">
        <v>2694</v>
      </c>
      <c r="D805" s="172" t="s">
        <v>82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0</v>
      </c>
      <c r="J805" s="176">
        <v>46123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-5.87</v>
      </c>
    </row>
    <row r="806" spans="1:16" ht="19.5" hidden="1" customHeight="1">
      <c r="A806" s="172" t="s">
        <v>3844</v>
      </c>
      <c r="B806" s="176">
        <v>46123</v>
      </c>
      <c r="C806" s="172" t="s">
        <v>2694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46123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-18.16</v>
      </c>
    </row>
    <row r="807" spans="1:16" ht="19.5" hidden="1" customHeight="1">
      <c r="A807" s="172" t="s">
        <v>3845</v>
      </c>
      <c r="B807" s="176">
        <v>46123</v>
      </c>
      <c r="C807" s="172" t="s">
        <v>2694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46123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-18.16</v>
      </c>
    </row>
    <row r="808" spans="1:16" ht="19.5" hidden="1" customHeight="1">
      <c r="A808" s="172" t="s">
        <v>3787</v>
      </c>
      <c r="B808" s="176">
        <v>46123</v>
      </c>
      <c r="C808" s="172" t="s">
        <v>92</v>
      </c>
      <c r="D808" s="172" t="s">
        <v>96</v>
      </c>
      <c r="E808" s="172" t="s">
        <v>60</v>
      </c>
      <c r="F808" s="172" t="s">
        <v>1426</v>
      </c>
      <c r="G808" s="172" t="s">
        <v>84</v>
      </c>
      <c r="H808" s="177">
        <v>1</v>
      </c>
      <c r="I808" s="178">
        <v>0</v>
      </c>
      <c r="J808" s="176">
        <v>46115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0</v>
      </c>
    </row>
    <row r="809" spans="1:16" ht="19.5" hidden="1" customHeight="1">
      <c r="A809" s="172" t="s">
        <v>3787</v>
      </c>
      <c r="B809" s="176">
        <v>46123</v>
      </c>
      <c r="C809" s="172" t="s">
        <v>92</v>
      </c>
      <c r="D809" s="172" t="s">
        <v>97</v>
      </c>
      <c r="E809" s="172" t="s">
        <v>60</v>
      </c>
      <c r="F809" s="172" t="s">
        <v>1426</v>
      </c>
      <c r="G809" s="172" t="s">
        <v>84</v>
      </c>
      <c r="H809" s="177">
        <v>1</v>
      </c>
      <c r="I809" s="178">
        <v>0</v>
      </c>
      <c r="J809" s="176">
        <v>46115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-56.94</v>
      </c>
    </row>
    <row r="810" spans="1:16" ht="19.5" hidden="1" customHeight="1">
      <c r="A810" s="172" t="s">
        <v>3787</v>
      </c>
      <c r="B810" s="176">
        <v>46123</v>
      </c>
      <c r="C810" s="172" t="s">
        <v>2694</v>
      </c>
      <c r="D810" s="172" t="s">
        <v>98</v>
      </c>
      <c r="E810" s="172" t="s">
        <v>60</v>
      </c>
      <c r="F810" s="172" t="s">
        <v>1426</v>
      </c>
      <c r="G810" s="172" t="s">
        <v>84</v>
      </c>
      <c r="H810" s="177">
        <v>1</v>
      </c>
      <c r="I810" s="178">
        <v>0</v>
      </c>
      <c r="J810" s="176">
        <v>46115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-15</v>
      </c>
    </row>
    <row r="811" spans="1:16" ht="19.5" hidden="1" customHeight="1">
      <c r="A811" s="172" t="s">
        <v>3787</v>
      </c>
      <c r="B811" s="176">
        <v>46123</v>
      </c>
      <c r="C811" s="172" t="s">
        <v>92</v>
      </c>
      <c r="D811" s="172" t="s">
        <v>24</v>
      </c>
      <c r="E811" s="172" t="s">
        <v>60</v>
      </c>
      <c r="F811" s="172" t="s">
        <v>1426</v>
      </c>
      <c r="G811" s="172" t="s">
        <v>84</v>
      </c>
      <c r="H811" s="177">
        <v>1</v>
      </c>
      <c r="I811" s="178">
        <v>0</v>
      </c>
      <c r="J811" s="176">
        <v>46115</v>
      </c>
      <c r="K811" s="172" t="s">
        <v>93</v>
      </c>
      <c r="L811" s="172" t="s">
        <v>94</v>
      </c>
      <c r="M811" s="179">
        <v>0</v>
      </c>
      <c r="N811" s="177"/>
      <c r="O811" s="177">
        <v>34</v>
      </c>
      <c r="P811" s="180">
        <v>-56.94</v>
      </c>
    </row>
    <row r="812" spans="1:16" ht="19.5" hidden="1" customHeight="1">
      <c r="A812" s="172" t="s">
        <v>3787</v>
      </c>
      <c r="B812" s="176">
        <v>46123</v>
      </c>
      <c r="C812" s="172" t="s">
        <v>2694</v>
      </c>
      <c r="D812" s="172" t="s">
        <v>95</v>
      </c>
      <c r="E812" s="172" t="s">
        <v>60</v>
      </c>
      <c r="F812" s="172" t="s">
        <v>1426</v>
      </c>
      <c r="G812" s="172" t="s">
        <v>84</v>
      </c>
      <c r="H812" s="177">
        <v>1</v>
      </c>
      <c r="I812" s="178">
        <v>0</v>
      </c>
      <c r="J812" s="176">
        <v>46115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-7.94</v>
      </c>
    </row>
    <row r="813" spans="1:16" ht="19.5" hidden="1" customHeight="1">
      <c r="A813" s="172" t="s">
        <v>3846</v>
      </c>
      <c r="B813" s="176">
        <v>46123</v>
      </c>
      <c r="C813" s="172" t="s">
        <v>92</v>
      </c>
      <c r="D813" s="172" t="s">
        <v>24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2800</v>
      </c>
      <c r="J813" s="176">
        <v>46122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-77</v>
      </c>
    </row>
    <row r="814" spans="1:16" ht="19.5" hidden="1" customHeight="1">
      <c r="A814" s="172" t="s">
        <v>3846</v>
      </c>
      <c r="B814" s="176">
        <v>46123</v>
      </c>
      <c r="C814" s="172" t="s">
        <v>100</v>
      </c>
      <c r="D814" s="172" t="s">
        <v>101</v>
      </c>
      <c r="E814" s="172" t="s">
        <v>42</v>
      </c>
      <c r="F814" s="172" t="s">
        <v>89</v>
      </c>
      <c r="G814" s="172" t="s">
        <v>84</v>
      </c>
      <c r="H814" s="177">
        <v>1</v>
      </c>
      <c r="I814" s="178">
        <v>2800</v>
      </c>
      <c r="J814" s="176">
        <v>46122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971.56</v>
      </c>
    </row>
    <row r="815" spans="1:16" ht="19.5" hidden="1" customHeight="1">
      <c r="A815" s="172" t="s">
        <v>3846</v>
      </c>
      <c r="B815" s="176">
        <v>46123</v>
      </c>
      <c r="C815" s="172" t="s">
        <v>100</v>
      </c>
      <c r="D815" s="172" t="s">
        <v>102</v>
      </c>
      <c r="E815" s="172" t="s">
        <v>42</v>
      </c>
      <c r="F815" s="172" t="s">
        <v>89</v>
      </c>
      <c r="G815" s="172" t="s">
        <v>84</v>
      </c>
      <c r="H815" s="177">
        <v>1</v>
      </c>
      <c r="I815" s="178">
        <v>2800</v>
      </c>
      <c r="J815" s="176">
        <v>46122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9.7200000000000006</v>
      </c>
    </row>
    <row r="816" spans="1:16" ht="19.5" hidden="1" customHeight="1">
      <c r="A816" s="172" t="s">
        <v>3846</v>
      </c>
      <c r="B816" s="176">
        <v>46123</v>
      </c>
      <c r="C816" s="172" t="s">
        <v>100</v>
      </c>
      <c r="D816" s="172" t="s">
        <v>103</v>
      </c>
      <c r="E816" s="172" t="s">
        <v>42</v>
      </c>
      <c r="F816" s="172" t="s">
        <v>89</v>
      </c>
      <c r="G816" s="172" t="s">
        <v>84</v>
      </c>
      <c r="H816" s="177">
        <v>1</v>
      </c>
      <c r="I816" s="178">
        <v>2800</v>
      </c>
      <c r="J816" s="176">
        <v>46122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1818.72</v>
      </c>
    </row>
    <row r="817" spans="1:16" ht="19.5" hidden="1" customHeight="1">
      <c r="A817" s="172" t="s">
        <v>3846</v>
      </c>
      <c r="B817" s="176">
        <v>46123</v>
      </c>
      <c r="C817" s="172" t="s">
        <v>104</v>
      </c>
      <c r="D817" s="172" t="s">
        <v>105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2800</v>
      </c>
      <c r="J817" s="176">
        <v>46122</v>
      </c>
      <c r="K817" s="172" t="s">
        <v>93</v>
      </c>
      <c r="L817" s="172" t="s">
        <v>94</v>
      </c>
      <c r="M817" s="179">
        <v>0.48</v>
      </c>
      <c r="N817" s="177"/>
      <c r="O817" s="177"/>
      <c r="P817" s="180">
        <v>-1344</v>
      </c>
    </row>
    <row r="818" spans="1:16" ht="19.5" hidden="1" customHeight="1">
      <c r="A818" s="172" t="s">
        <v>3846</v>
      </c>
      <c r="B818" s="176">
        <v>46123</v>
      </c>
      <c r="C818" s="172" t="s">
        <v>2694</v>
      </c>
      <c r="D818" s="172" t="s">
        <v>95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2800</v>
      </c>
      <c r="J818" s="176">
        <v>46122</v>
      </c>
      <c r="K818" s="172" t="s">
        <v>93</v>
      </c>
      <c r="L818" s="172" t="s">
        <v>94</v>
      </c>
      <c r="M818" s="179">
        <v>0.48</v>
      </c>
      <c r="N818" s="177"/>
      <c r="O818" s="177"/>
      <c r="P818" s="180">
        <v>-6.88</v>
      </c>
    </row>
    <row r="819" spans="1:16" ht="19.5" hidden="1" customHeight="1">
      <c r="A819" s="172" t="s">
        <v>3847</v>
      </c>
      <c r="B819" s="176">
        <v>46123</v>
      </c>
      <c r="C819" s="172" t="s">
        <v>2694</v>
      </c>
      <c r="D819" s="172" t="s">
        <v>82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0</v>
      </c>
      <c r="J819" s="176">
        <v>46123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-7.26</v>
      </c>
    </row>
    <row r="820" spans="1:16" ht="19.5" hidden="1" customHeight="1">
      <c r="A820" s="172" t="s">
        <v>3848</v>
      </c>
      <c r="B820" s="176">
        <v>46123</v>
      </c>
      <c r="C820" s="172" t="s">
        <v>92</v>
      </c>
      <c r="D820" s="172" t="s">
        <v>24</v>
      </c>
      <c r="E820" s="172" t="s">
        <v>57</v>
      </c>
      <c r="F820" s="172" t="s">
        <v>1263</v>
      </c>
      <c r="G820" s="172" t="s">
        <v>84</v>
      </c>
      <c r="H820" s="177">
        <v>1</v>
      </c>
      <c r="I820" s="178">
        <v>2750</v>
      </c>
      <c r="J820" s="176">
        <v>46123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-74</v>
      </c>
    </row>
    <row r="821" spans="1:16" ht="19.5" hidden="1" customHeight="1">
      <c r="A821" s="172" t="s">
        <v>3848</v>
      </c>
      <c r="B821" s="176">
        <v>46123</v>
      </c>
      <c r="C821" s="172" t="s">
        <v>100</v>
      </c>
      <c r="D821" s="172" t="s">
        <v>101</v>
      </c>
      <c r="E821" s="172" t="s">
        <v>57</v>
      </c>
      <c r="F821" s="172" t="s">
        <v>1263</v>
      </c>
      <c r="G821" s="172" t="s">
        <v>84</v>
      </c>
      <c r="H821" s="177">
        <v>1</v>
      </c>
      <c r="I821" s="178">
        <v>2750</v>
      </c>
      <c r="J821" s="176">
        <v>46123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932.18</v>
      </c>
    </row>
    <row r="822" spans="1:16" ht="19.5" hidden="1" customHeight="1">
      <c r="A822" s="172" t="s">
        <v>3848</v>
      </c>
      <c r="B822" s="176">
        <v>46123</v>
      </c>
      <c r="C822" s="172" t="s">
        <v>100</v>
      </c>
      <c r="D822" s="172" t="s">
        <v>102</v>
      </c>
      <c r="E822" s="172" t="s">
        <v>57</v>
      </c>
      <c r="F822" s="172" t="s">
        <v>1263</v>
      </c>
      <c r="G822" s="172" t="s">
        <v>84</v>
      </c>
      <c r="H822" s="177">
        <v>1</v>
      </c>
      <c r="I822" s="178">
        <v>2750</v>
      </c>
      <c r="J822" s="176">
        <v>46123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9.32</v>
      </c>
    </row>
    <row r="823" spans="1:16" ht="19.5" hidden="1" customHeight="1">
      <c r="A823" s="172" t="s">
        <v>3848</v>
      </c>
      <c r="B823" s="176">
        <v>46123</v>
      </c>
      <c r="C823" s="172" t="s">
        <v>100</v>
      </c>
      <c r="D823" s="172" t="s">
        <v>103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2750</v>
      </c>
      <c r="J823" s="176">
        <v>46123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1808.5</v>
      </c>
    </row>
    <row r="824" spans="1:16" ht="19.5" hidden="1" customHeight="1">
      <c r="A824" s="172" t="s">
        <v>3848</v>
      </c>
      <c r="B824" s="176">
        <v>46123</v>
      </c>
      <c r="C824" s="172" t="s">
        <v>104</v>
      </c>
      <c r="D824" s="172" t="s">
        <v>105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2750</v>
      </c>
      <c r="J824" s="176">
        <v>46123</v>
      </c>
      <c r="K824" s="172" t="s">
        <v>93</v>
      </c>
      <c r="L824" s="172" t="s">
        <v>94</v>
      </c>
      <c r="M824" s="179">
        <v>0.48</v>
      </c>
      <c r="N824" s="177"/>
      <c r="O824" s="177"/>
      <c r="P824" s="180">
        <v>-1320</v>
      </c>
    </row>
    <row r="825" spans="1:16" ht="19.5" hidden="1" customHeight="1">
      <c r="A825" s="172" t="s">
        <v>3848</v>
      </c>
      <c r="B825" s="176">
        <v>46123</v>
      </c>
      <c r="C825" s="172" t="s">
        <v>2694</v>
      </c>
      <c r="D825" s="172" t="s">
        <v>95</v>
      </c>
      <c r="E825" s="172" t="s">
        <v>57</v>
      </c>
      <c r="F825" s="172" t="s">
        <v>1263</v>
      </c>
      <c r="G825" s="172" t="s">
        <v>84</v>
      </c>
      <c r="H825" s="177">
        <v>1</v>
      </c>
      <c r="I825" s="178">
        <v>2750</v>
      </c>
      <c r="J825" s="176">
        <v>46123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-6.11</v>
      </c>
    </row>
    <row r="826" spans="1:16" ht="19.5" hidden="1" customHeight="1">
      <c r="A826" s="172" t="s">
        <v>3848</v>
      </c>
      <c r="B826" s="176">
        <v>46123</v>
      </c>
      <c r="C826" s="172" t="s">
        <v>2694</v>
      </c>
      <c r="D826" s="172" t="s">
        <v>82</v>
      </c>
      <c r="E826" s="172" t="s">
        <v>57</v>
      </c>
      <c r="F826" s="172" t="s">
        <v>1263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-17.71</v>
      </c>
    </row>
    <row r="827" spans="1:16" ht="19.5" hidden="1" customHeight="1">
      <c r="A827" s="172" t="s">
        <v>3849</v>
      </c>
      <c r="B827" s="176">
        <v>46123</v>
      </c>
      <c r="C827" s="172" t="s">
        <v>1748</v>
      </c>
      <c r="D827" s="172" t="s">
        <v>2749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0</v>
      </c>
      <c r="J827" s="176">
        <v>46119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-5</v>
      </c>
    </row>
    <row r="828" spans="1:16" ht="19.5" hidden="1" customHeight="1">
      <c r="A828" s="172" t="s">
        <v>3849</v>
      </c>
      <c r="B828" s="176">
        <v>46123</v>
      </c>
      <c r="C828" s="172" t="s">
        <v>2694</v>
      </c>
      <c r="D828" s="172" t="s">
        <v>2750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0</v>
      </c>
      <c r="J828" s="176">
        <v>46119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-10</v>
      </c>
    </row>
    <row r="829" spans="1:16" ht="19.5" hidden="1" customHeight="1">
      <c r="A829" s="172" t="s">
        <v>3850</v>
      </c>
      <c r="B829" s="176">
        <v>46123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-17.55</v>
      </c>
    </row>
    <row r="830" spans="1:16" ht="19.5" hidden="1" customHeight="1">
      <c r="A830" s="172" t="s">
        <v>3851</v>
      </c>
      <c r="B830" s="176">
        <v>46123</v>
      </c>
      <c r="C830" s="172" t="s">
        <v>2694</v>
      </c>
      <c r="D830" s="172" t="s">
        <v>82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46123</v>
      </c>
      <c r="K830" s="172" t="s">
        <v>85</v>
      </c>
      <c r="L830" s="172" t="s">
        <v>85</v>
      </c>
      <c r="M830" s="179">
        <v>0</v>
      </c>
      <c r="N830" s="177"/>
      <c r="O830" s="177"/>
      <c r="P830" s="180">
        <v>-18.55</v>
      </c>
    </row>
    <row r="831" spans="1:16" ht="19.5" hidden="1" customHeight="1">
      <c r="A831" s="172" t="s">
        <v>3852</v>
      </c>
      <c r="B831" s="176">
        <v>46123</v>
      </c>
      <c r="C831" s="172" t="s">
        <v>92</v>
      </c>
      <c r="D831" s="172" t="s">
        <v>24</v>
      </c>
      <c r="E831" s="172" t="s">
        <v>60</v>
      </c>
      <c r="F831" s="172" t="s">
        <v>1426</v>
      </c>
      <c r="G831" s="172" t="s">
        <v>84</v>
      </c>
      <c r="H831" s="177">
        <v>1</v>
      </c>
      <c r="I831" s="178">
        <v>0</v>
      </c>
      <c r="J831" s="176">
        <v>46121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-74</v>
      </c>
    </row>
    <row r="832" spans="1:16" ht="19.5" hidden="1" customHeight="1">
      <c r="A832" s="172" t="s">
        <v>3852</v>
      </c>
      <c r="B832" s="176">
        <v>46123</v>
      </c>
      <c r="C832" s="172" t="s">
        <v>92</v>
      </c>
      <c r="D832" s="172" t="s">
        <v>97</v>
      </c>
      <c r="E832" s="172" t="s">
        <v>60</v>
      </c>
      <c r="F832" s="172" t="s">
        <v>1426</v>
      </c>
      <c r="G832" s="172" t="s">
        <v>84</v>
      </c>
      <c r="H832" s="177">
        <v>1</v>
      </c>
      <c r="I832" s="178">
        <v>0</v>
      </c>
      <c r="J832" s="176">
        <v>46121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-78</v>
      </c>
    </row>
    <row r="833" spans="1:16" ht="19.5" customHeight="1">
      <c r="A833" s="172" t="s">
        <v>3718</v>
      </c>
      <c r="B833" s="176">
        <v>46123</v>
      </c>
      <c r="C833" s="172" t="s">
        <v>109</v>
      </c>
      <c r="D833" s="172" t="s">
        <v>139</v>
      </c>
      <c r="E833" s="172" t="s">
        <v>85</v>
      </c>
      <c r="F833" s="172" t="s">
        <v>85</v>
      </c>
      <c r="G833" s="172" t="s">
        <v>85</v>
      </c>
      <c r="H833" s="177">
        <v>0</v>
      </c>
      <c r="I833" s="178">
        <v>0</v>
      </c>
      <c r="J833" s="176">
        <v>46123</v>
      </c>
      <c r="K833" s="172" t="s">
        <v>85</v>
      </c>
      <c r="L833" s="172" t="s">
        <v>85</v>
      </c>
      <c r="M833" s="179">
        <v>0</v>
      </c>
      <c r="N833" s="177"/>
      <c r="O833" s="177"/>
      <c r="P833" s="180">
        <v>-283.41000000000003</v>
      </c>
    </row>
    <row r="834" spans="1:16" ht="19.5" customHeight="1">
      <c r="A834" s="172" t="s">
        <v>3720</v>
      </c>
      <c r="B834" s="176">
        <v>46123</v>
      </c>
      <c r="C834" s="172" t="s">
        <v>109</v>
      </c>
      <c r="D834" s="172" t="s">
        <v>139</v>
      </c>
      <c r="E834" s="172" t="s">
        <v>85</v>
      </c>
      <c r="F834" s="172" t="s">
        <v>85</v>
      </c>
      <c r="G834" s="172" t="s">
        <v>85</v>
      </c>
      <c r="H834" s="177">
        <v>0</v>
      </c>
      <c r="I834" s="178">
        <v>0</v>
      </c>
      <c r="J834" s="176">
        <v>46123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-296.93</v>
      </c>
    </row>
    <row r="835" spans="1:16" ht="19.5" customHeight="1">
      <c r="A835" s="172" t="s">
        <v>3719</v>
      </c>
      <c r="B835" s="176">
        <v>46123</v>
      </c>
      <c r="C835" s="172" t="s">
        <v>109</v>
      </c>
      <c r="D835" s="172" t="s">
        <v>139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46123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-288.20999999999998</v>
      </c>
    </row>
    <row r="836" spans="1:16" ht="19.5" customHeight="1">
      <c r="A836" s="172" t="s">
        <v>3407</v>
      </c>
      <c r="B836" s="176">
        <v>46123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46123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-427.47</v>
      </c>
    </row>
    <row r="837" spans="1:16" ht="19.5" customHeight="1">
      <c r="A837" s="172" t="s">
        <v>3406</v>
      </c>
      <c r="B837" s="176">
        <v>46123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46123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-571.87</v>
      </c>
    </row>
    <row r="838" spans="1:16" ht="19.5" customHeight="1">
      <c r="A838" s="172" t="s">
        <v>3433</v>
      </c>
      <c r="B838" s="176">
        <v>46123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46123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-430.18</v>
      </c>
    </row>
    <row r="839" spans="1:16" ht="19.5" customHeight="1">
      <c r="A839" s="172" t="s">
        <v>3432</v>
      </c>
      <c r="B839" s="176">
        <v>46123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46123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-723.14</v>
      </c>
    </row>
    <row r="840" spans="1:16" ht="19.5" customHeight="1">
      <c r="A840" s="172" t="s">
        <v>3434</v>
      </c>
      <c r="B840" s="176">
        <v>46123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46123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-706.77</v>
      </c>
    </row>
    <row r="841" spans="1:16" ht="19.5" customHeight="1">
      <c r="A841" s="172" t="s">
        <v>3408</v>
      </c>
      <c r="B841" s="176">
        <v>46123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46123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-575.01</v>
      </c>
    </row>
    <row r="842" spans="1:16" ht="19.5" customHeight="1">
      <c r="A842" s="172" t="s">
        <v>3251</v>
      </c>
      <c r="B842" s="176">
        <v>46123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46123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-718.36</v>
      </c>
    </row>
    <row r="843" spans="1:16" ht="19.5" customHeight="1">
      <c r="A843" s="172" t="s">
        <v>3246</v>
      </c>
      <c r="B843" s="176">
        <v>46123</v>
      </c>
      <c r="C843" s="172" t="s">
        <v>109</v>
      </c>
      <c r="D843" s="172" t="s">
        <v>139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46123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-366.78</v>
      </c>
    </row>
    <row r="844" spans="1:16" ht="19.5" customHeight="1">
      <c r="A844" s="172" t="s">
        <v>142</v>
      </c>
      <c r="B844" s="176">
        <v>46123</v>
      </c>
      <c r="C844" s="172" t="s">
        <v>109</v>
      </c>
      <c r="D844" s="172" t="s">
        <v>143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46123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-3503.6</v>
      </c>
    </row>
    <row r="845" spans="1:16" ht="19.5" hidden="1" customHeight="1">
      <c r="A845" s="172" t="s">
        <v>3853</v>
      </c>
      <c r="B845" s="176">
        <v>46124</v>
      </c>
      <c r="C845" s="172" t="s">
        <v>2694</v>
      </c>
      <c r="D845" s="172" t="s">
        <v>95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0</v>
      </c>
      <c r="J845" s="176">
        <v>46119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-8.83</v>
      </c>
    </row>
    <row r="846" spans="1:16" ht="19.5" hidden="1" customHeight="1">
      <c r="A846" s="172" t="s">
        <v>3853</v>
      </c>
      <c r="B846" s="176">
        <v>46124</v>
      </c>
      <c r="C846" s="172" t="s">
        <v>2694</v>
      </c>
      <c r="D846" s="172" t="s">
        <v>98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0</v>
      </c>
      <c r="J846" s="176">
        <v>46119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-15</v>
      </c>
    </row>
    <row r="847" spans="1:16" ht="19.5" hidden="1" customHeight="1">
      <c r="A847" s="172" t="s">
        <v>3853</v>
      </c>
      <c r="B847" s="176">
        <v>46124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46119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-70</v>
      </c>
    </row>
    <row r="848" spans="1:16" ht="19.5" hidden="1" customHeight="1">
      <c r="A848" s="172" t="s">
        <v>3853</v>
      </c>
      <c r="B848" s="176">
        <v>46124</v>
      </c>
      <c r="C848" s="172" t="s">
        <v>92</v>
      </c>
      <c r="D848" s="172" t="s">
        <v>97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46119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-78</v>
      </c>
    </row>
    <row r="849" spans="1:16" ht="19.5" hidden="1" customHeight="1">
      <c r="A849" s="172" t="s">
        <v>3854</v>
      </c>
      <c r="B849" s="176">
        <v>46124</v>
      </c>
      <c r="C849" s="172" t="s">
        <v>92</v>
      </c>
      <c r="D849" s="172" t="s">
        <v>24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46119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-71</v>
      </c>
    </row>
    <row r="850" spans="1:16" ht="19.5" hidden="1" customHeight="1">
      <c r="A850" s="172" t="s">
        <v>3854</v>
      </c>
      <c r="B850" s="176">
        <v>46124</v>
      </c>
      <c r="C850" s="172" t="s">
        <v>92</v>
      </c>
      <c r="D850" s="172" t="s">
        <v>97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46119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-71</v>
      </c>
    </row>
    <row r="851" spans="1:16" ht="19.5" hidden="1" customHeight="1">
      <c r="A851" s="172" t="s">
        <v>3854</v>
      </c>
      <c r="B851" s="176">
        <v>46124</v>
      </c>
      <c r="C851" s="172" t="s">
        <v>2694</v>
      </c>
      <c r="D851" s="172" t="s">
        <v>95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46119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-6.18</v>
      </c>
    </row>
    <row r="852" spans="1:16" ht="19.5" hidden="1" customHeight="1">
      <c r="A852" s="172" t="s">
        <v>3854</v>
      </c>
      <c r="B852" s="176">
        <v>46124</v>
      </c>
      <c r="C852" s="172" t="s">
        <v>2694</v>
      </c>
      <c r="D852" s="172" t="s">
        <v>98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0</v>
      </c>
      <c r="J852" s="176">
        <v>46119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-15</v>
      </c>
    </row>
    <row r="853" spans="1:16" ht="19.5" hidden="1" customHeight="1">
      <c r="A853" s="172" t="s">
        <v>3855</v>
      </c>
      <c r="B853" s="176">
        <v>46124</v>
      </c>
      <c r="C853" s="172" t="s">
        <v>92</v>
      </c>
      <c r="D853" s="172" t="s">
        <v>24</v>
      </c>
      <c r="E853" s="172" t="s">
        <v>39</v>
      </c>
      <c r="F853" s="172" t="s">
        <v>117</v>
      </c>
      <c r="G853" s="172" t="s">
        <v>84</v>
      </c>
      <c r="H853" s="177">
        <v>1</v>
      </c>
      <c r="I853" s="178">
        <v>2650</v>
      </c>
      <c r="J853" s="176">
        <v>46114</v>
      </c>
      <c r="K853" s="172" t="s">
        <v>93</v>
      </c>
      <c r="L853" s="172" t="s">
        <v>94</v>
      </c>
      <c r="M853" s="179">
        <v>0.43</v>
      </c>
      <c r="N853" s="177"/>
      <c r="O853" s="177">
        <v>32</v>
      </c>
      <c r="P853" s="180">
        <v>-75.45</v>
      </c>
    </row>
    <row r="854" spans="1:16" ht="19.5" hidden="1" customHeight="1">
      <c r="A854" s="172" t="s">
        <v>3855</v>
      </c>
      <c r="B854" s="176">
        <v>46124</v>
      </c>
      <c r="C854" s="172" t="s">
        <v>100</v>
      </c>
      <c r="D854" s="172" t="s">
        <v>101</v>
      </c>
      <c r="E854" s="172" t="s">
        <v>39</v>
      </c>
      <c r="F854" s="172" t="s">
        <v>117</v>
      </c>
      <c r="G854" s="172" t="s">
        <v>84</v>
      </c>
      <c r="H854" s="177">
        <v>1</v>
      </c>
      <c r="I854" s="178">
        <v>2650</v>
      </c>
      <c r="J854" s="176">
        <v>46114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1003.79</v>
      </c>
    </row>
    <row r="855" spans="1:16" ht="19.5" hidden="1" customHeight="1">
      <c r="A855" s="172" t="s">
        <v>3855</v>
      </c>
      <c r="B855" s="176">
        <v>46124</v>
      </c>
      <c r="C855" s="172" t="s">
        <v>100</v>
      </c>
      <c r="D855" s="172" t="s">
        <v>102</v>
      </c>
      <c r="E855" s="172" t="s">
        <v>39</v>
      </c>
      <c r="F855" s="172" t="s">
        <v>117</v>
      </c>
      <c r="G855" s="172" t="s">
        <v>84</v>
      </c>
      <c r="H855" s="177">
        <v>1</v>
      </c>
      <c r="I855" s="178">
        <v>2650</v>
      </c>
      <c r="J855" s="176">
        <v>46114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10.039999999999999</v>
      </c>
    </row>
    <row r="856" spans="1:16" ht="19.5" hidden="1" customHeight="1">
      <c r="A856" s="172" t="s">
        <v>3855</v>
      </c>
      <c r="B856" s="176">
        <v>46124</v>
      </c>
      <c r="C856" s="172" t="s">
        <v>100</v>
      </c>
      <c r="D856" s="172" t="s">
        <v>103</v>
      </c>
      <c r="E856" s="172" t="s">
        <v>39</v>
      </c>
      <c r="F856" s="172" t="s">
        <v>117</v>
      </c>
      <c r="G856" s="172" t="s">
        <v>84</v>
      </c>
      <c r="H856" s="177">
        <v>1</v>
      </c>
      <c r="I856" s="178">
        <v>2650</v>
      </c>
      <c r="J856" s="176">
        <v>46114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1636.17</v>
      </c>
    </row>
    <row r="857" spans="1:16" ht="19.5" hidden="1" customHeight="1">
      <c r="A857" s="172" t="s">
        <v>3855</v>
      </c>
      <c r="B857" s="176">
        <v>46124</v>
      </c>
      <c r="C857" s="172" t="s">
        <v>104</v>
      </c>
      <c r="D857" s="172" t="s">
        <v>105</v>
      </c>
      <c r="E857" s="172" t="s">
        <v>39</v>
      </c>
      <c r="F857" s="172" t="s">
        <v>117</v>
      </c>
      <c r="G857" s="172" t="s">
        <v>84</v>
      </c>
      <c r="H857" s="177">
        <v>1</v>
      </c>
      <c r="I857" s="178">
        <v>2650</v>
      </c>
      <c r="J857" s="176">
        <v>46114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-1139.5</v>
      </c>
    </row>
    <row r="858" spans="1:16" ht="19.5" hidden="1" customHeight="1">
      <c r="A858" s="172" t="s">
        <v>3855</v>
      </c>
      <c r="B858" s="176">
        <v>46124</v>
      </c>
      <c r="C858" s="172" t="s">
        <v>2694</v>
      </c>
      <c r="D858" s="172" t="s">
        <v>95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2650</v>
      </c>
      <c r="J858" s="176">
        <v>46114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-6.9</v>
      </c>
    </row>
    <row r="859" spans="1:16" ht="19.5" hidden="1" customHeight="1">
      <c r="A859" s="172" t="s">
        <v>3855</v>
      </c>
      <c r="B859" s="176">
        <v>46124</v>
      </c>
      <c r="C859" s="172" t="s">
        <v>2694</v>
      </c>
      <c r="D859" s="172" t="s">
        <v>82</v>
      </c>
      <c r="E859" s="172" t="s">
        <v>39</v>
      </c>
      <c r="F859" s="172" t="s">
        <v>117</v>
      </c>
      <c r="G859" s="172" t="s">
        <v>84</v>
      </c>
      <c r="H859" s="177">
        <v>1</v>
      </c>
      <c r="I859" s="178">
        <v>0</v>
      </c>
      <c r="J859" s="176">
        <v>46114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-19.07</v>
      </c>
    </row>
    <row r="860" spans="1:16" ht="19.5" hidden="1" customHeight="1">
      <c r="A860" s="172" t="s">
        <v>3856</v>
      </c>
      <c r="B860" s="176">
        <v>46124</v>
      </c>
      <c r="C860" s="172" t="s">
        <v>92</v>
      </c>
      <c r="D860" s="172" t="s">
        <v>24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2750</v>
      </c>
      <c r="J860" s="176">
        <v>46121</v>
      </c>
      <c r="K860" s="172" t="s">
        <v>93</v>
      </c>
      <c r="L860" s="172" t="s">
        <v>94</v>
      </c>
      <c r="M860" s="179">
        <v>0.48</v>
      </c>
      <c r="N860" s="177"/>
      <c r="O860" s="177"/>
      <c r="P860" s="180">
        <v>-81</v>
      </c>
    </row>
    <row r="861" spans="1:16" ht="19.5" hidden="1" customHeight="1">
      <c r="A861" s="172" t="s">
        <v>3856</v>
      </c>
      <c r="B861" s="176">
        <v>46124</v>
      </c>
      <c r="C861" s="172" t="s">
        <v>100</v>
      </c>
      <c r="D861" s="172" t="s">
        <v>101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2750</v>
      </c>
      <c r="J861" s="176">
        <v>46121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955.82</v>
      </c>
    </row>
    <row r="862" spans="1:16" ht="19.5" hidden="1" customHeight="1">
      <c r="A862" s="172" t="s">
        <v>3856</v>
      </c>
      <c r="B862" s="176">
        <v>46124</v>
      </c>
      <c r="C862" s="172" t="s">
        <v>100</v>
      </c>
      <c r="D862" s="172" t="s">
        <v>102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2750</v>
      </c>
      <c r="J862" s="176">
        <v>46121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9.56</v>
      </c>
    </row>
    <row r="863" spans="1:16" ht="19.5" hidden="1" customHeight="1">
      <c r="A863" s="172" t="s">
        <v>3856</v>
      </c>
      <c r="B863" s="176">
        <v>46124</v>
      </c>
      <c r="C863" s="172" t="s">
        <v>100</v>
      </c>
      <c r="D863" s="172" t="s">
        <v>103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2750</v>
      </c>
      <c r="J863" s="176">
        <v>46121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1784.62</v>
      </c>
    </row>
    <row r="864" spans="1:16" ht="19.5" hidden="1" customHeight="1">
      <c r="A864" s="172" t="s">
        <v>3856</v>
      </c>
      <c r="B864" s="176">
        <v>46124</v>
      </c>
      <c r="C864" s="172" t="s">
        <v>104</v>
      </c>
      <c r="D864" s="172" t="s">
        <v>105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2750</v>
      </c>
      <c r="J864" s="176">
        <v>46121</v>
      </c>
      <c r="K864" s="172" t="s">
        <v>93</v>
      </c>
      <c r="L864" s="172" t="s">
        <v>94</v>
      </c>
      <c r="M864" s="179">
        <v>0.48</v>
      </c>
      <c r="N864" s="177"/>
      <c r="O864" s="177"/>
      <c r="P864" s="180">
        <v>-1320</v>
      </c>
    </row>
    <row r="865" spans="1:16" ht="19.5" hidden="1" customHeight="1">
      <c r="A865" s="172" t="s">
        <v>3856</v>
      </c>
      <c r="B865" s="176">
        <v>46124</v>
      </c>
      <c r="C865" s="172" t="s">
        <v>2694</v>
      </c>
      <c r="D865" s="172" t="s">
        <v>95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2750</v>
      </c>
      <c r="J865" s="176">
        <v>46121</v>
      </c>
      <c r="K865" s="172" t="s">
        <v>93</v>
      </c>
      <c r="L865" s="172" t="s">
        <v>94</v>
      </c>
      <c r="M865" s="179">
        <v>0.48</v>
      </c>
      <c r="N865" s="177"/>
      <c r="O865" s="177"/>
      <c r="P865" s="180">
        <v>-6.26</v>
      </c>
    </row>
    <row r="866" spans="1:16" ht="19.5" hidden="1" customHeight="1">
      <c r="A866" s="172" t="s">
        <v>3856</v>
      </c>
      <c r="B866" s="176">
        <v>46124</v>
      </c>
      <c r="C866" s="172" t="s">
        <v>2694</v>
      </c>
      <c r="D866" s="172" t="s">
        <v>82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0</v>
      </c>
      <c r="J866" s="176">
        <v>46121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-18.16</v>
      </c>
    </row>
    <row r="867" spans="1:16" ht="19.5" hidden="1" customHeight="1">
      <c r="A867" s="172" t="s">
        <v>3857</v>
      </c>
      <c r="B867" s="176">
        <v>46124</v>
      </c>
      <c r="C867" s="172" t="s">
        <v>92</v>
      </c>
      <c r="D867" s="172" t="s">
        <v>24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2750</v>
      </c>
      <c r="J867" s="176">
        <v>46122</v>
      </c>
      <c r="K867" s="172" t="s">
        <v>93</v>
      </c>
      <c r="L867" s="172" t="s">
        <v>94</v>
      </c>
      <c r="M867" s="179">
        <v>0.48</v>
      </c>
      <c r="N867" s="177"/>
      <c r="O867" s="177"/>
      <c r="P867" s="180">
        <v>-73</v>
      </c>
    </row>
    <row r="868" spans="1:16" ht="19.5" hidden="1" customHeight="1">
      <c r="A868" s="172" t="s">
        <v>3857</v>
      </c>
      <c r="B868" s="176">
        <v>46124</v>
      </c>
      <c r="C868" s="172" t="s">
        <v>100</v>
      </c>
      <c r="D868" s="172" t="s">
        <v>101</v>
      </c>
      <c r="E868" s="172" t="s">
        <v>52</v>
      </c>
      <c r="F868" s="172" t="s">
        <v>90</v>
      </c>
      <c r="G868" s="172" t="s">
        <v>84</v>
      </c>
      <c r="H868" s="177">
        <v>1</v>
      </c>
      <c r="I868" s="178">
        <v>2750</v>
      </c>
      <c r="J868" s="176">
        <v>46122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1047.6199999999999</v>
      </c>
    </row>
    <row r="869" spans="1:16" ht="19.5" hidden="1" customHeight="1">
      <c r="A869" s="172" t="s">
        <v>3857</v>
      </c>
      <c r="B869" s="176">
        <v>46124</v>
      </c>
      <c r="C869" s="172" t="s">
        <v>100</v>
      </c>
      <c r="D869" s="172" t="s">
        <v>102</v>
      </c>
      <c r="E869" s="172" t="s">
        <v>52</v>
      </c>
      <c r="F869" s="172" t="s">
        <v>90</v>
      </c>
      <c r="G869" s="172" t="s">
        <v>84</v>
      </c>
      <c r="H869" s="177">
        <v>1</v>
      </c>
      <c r="I869" s="178">
        <v>2750</v>
      </c>
      <c r="J869" s="176">
        <v>46122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hidden="1" customHeight="1">
      <c r="A870" s="172" t="s">
        <v>3857</v>
      </c>
      <c r="B870" s="176">
        <v>46124</v>
      </c>
      <c r="C870" s="172" t="s">
        <v>100</v>
      </c>
      <c r="D870" s="172" t="s">
        <v>103</v>
      </c>
      <c r="E870" s="172" t="s">
        <v>52</v>
      </c>
      <c r="F870" s="172" t="s">
        <v>90</v>
      </c>
      <c r="G870" s="172" t="s">
        <v>84</v>
      </c>
      <c r="H870" s="177">
        <v>1</v>
      </c>
      <c r="I870" s="178">
        <v>2750</v>
      </c>
      <c r="J870" s="176">
        <v>46122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1702.38</v>
      </c>
    </row>
    <row r="871" spans="1:16" ht="19.5" hidden="1" customHeight="1">
      <c r="A871" s="172" t="s">
        <v>3857</v>
      </c>
      <c r="B871" s="176">
        <v>46124</v>
      </c>
      <c r="C871" s="172" t="s">
        <v>104</v>
      </c>
      <c r="D871" s="172" t="s">
        <v>105</v>
      </c>
      <c r="E871" s="172" t="s">
        <v>52</v>
      </c>
      <c r="F871" s="172" t="s">
        <v>90</v>
      </c>
      <c r="G871" s="172" t="s">
        <v>84</v>
      </c>
      <c r="H871" s="177">
        <v>1</v>
      </c>
      <c r="I871" s="178">
        <v>2750</v>
      </c>
      <c r="J871" s="176">
        <v>46122</v>
      </c>
      <c r="K871" s="172" t="s">
        <v>93</v>
      </c>
      <c r="L871" s="172" t="s">
        <v>94</v>
      </c>
      <c r="M871" s="179">
        <v>0.48</v>
      </c>
      <c r="N871" s="177"/>
      <c r="O871" s="177"/>
      <c r="P871" s="180">
        <v>-1320</v>
      </c>
    </row>
    <row r="872" spans="1:16" ht="19.5" hidden="1" customHeight="1">
      <c r="A872" s="172" t="s">
        <v>3857</v>
      </c>
      <c r="B872" s="176">
        <v>46124</v>
      </c>
      <c r="C872" s="172" t="s">
        <v>2694</v>
      </c>
      <c r="D872" s="172" t="s">
        <v>95</v>
      </c>
      <c r="E872" s="172" t="s">
        <v>52</v>
      </c>
      <c r="F872" s="172" t="s">
        <v>90</v>
      </c>
      <c r="G872" s="172" t="s">
        <v>84</v>
      </c>
      <c r="H872" s="177">
        <v>1</v>
      </c>
      <c r="I872" s="178">
        <v>2750</v>
      </c>
      <c r="J872" s="176">
        <v>46122</v>
      </c>
      <c r="K872" s="172" t="s">
        <v>93</v>
      </c>
      <c r="L872" s="172" t="s">
        <v>94</v>
      </c>
      <c r="M872" s="179">
        <v>0.48</v>
      </c>
      <c r="N872" s="177"/>
      <c r="O872" s="177"/>
      <c r="P872" s="180">
        <v>-6.74</v>
      </c>
    </row>
    <row r="873" spans="1:16" ht="19.5" hidden="1" customHeight="1">
      <c r="A873" s="172" t="s">
        <v>3857</v>
      </c>
      <c r="B873" s="176">
        <v>46124</v>
      </c>
      <c r="C873" s="172" t="s">
        <v>2694</v>
      </c>
      <c r="D873" s="172" t="s">
        <v>82</v>
      </c>
      <c r="E873" s="172" t="s">
        <v>52</v>
      </c>
      <c r="F873" s="172" t="s">
        <v>90</v>
      </c>
      <c r="G873" s="172" t="s">
        <v>84</v>
      </c>
      <c r="H873" s="177">
        <v>1</v>
      </c>
      <c r="I873" s="178">
        <v>0</v>
      </c>
      <c r="J873" s="176">
        <v>46122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-11.94</v>
      </c>
    </row>
    <row r="874" spans="1:16" ht="19.5" hidden="1" customHeight="1">
      <c r="A874" s="172" t="s">
        <v>3858</v>
      </c>
      <c r="B874" s="176">
        <v>46124</v>
      </c>
      <c r="C874" s="172" t="s">
        <v>92</v>
      </c>
      <c r="D874" s="172" t="s">
        <v>24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2800</v>
      </c>
      <c r="J874" s="176">
        <v>46120</v>
      </c>
      <c r="K874" s="172" t="s">
        <v>93</v>
      </c>
      <c r="L874" s="172" t="s">
        <v>94</v>
      </c>
      <c r="M874" s="179">
        <v>0.48</v>
      </c>
      <c r="N874" s="177"/>
      <c r="O874" s="177"/>
      <c r="P874" s="180">
        <v>-305</v>
      </c>
    </row>
    <row r="875" spans="1:16" ht="19.5" hidden="1" customHeight="1">
      <c r="A875" s="172" t="s">
        <v>3858</v>
      </c>
      <c r="B875" s="176">
        <v>46124</v>
      </c>
      <c r="C875" s="172" t="s">
        <v>100</v>
      </c>
      <c r="D875" s="172" t="s">
        <v>101</v>
      </c>
      <c r="E875" s="172" t="s">
        <v>58</v>
      </c>
      <c r="F875" s="172" t="s">
        <v>1300</v>
      </c>
      <c r="G875" s="172" t="s">
        <v>84</v>
      </c>
      <c r="H875" s="177">
        <v>1</v>
      </c>
      <c r="I875" s="178">
        <v>2800</v>
      </c>
      <c r="J875" s="176">
        <v>46120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976.19</v>
      </c>
    </row>
    <row r="876" spans="1:16" ht="19.5" hidden="1" customHeight="1">
      <c r="A876" s="172" t="s">
        <v>3858</v>
      </c>
      <c r="B876" s="176">
        <v>46124</v>
      </c>
      <c r="C876" s="172" t="s">
        <v>100</v>
      </c>
      <c r="D876" s="172" t="s">
        <v>102</v>
      </c>
      <c r="E876" s="172" t="s">
        <v>58</v>
      </c>
      <c r="F876" s="172" t="s">
        <v>1300</v>
      </c>
      <c r="G876" s="172" t="s">
        <v>84</v>
      </c>
      <c r="H876" s="177">
        <v>1</v>
      </c>
      <c r="I876" s="178">
        <v>2800</v>
      </c>
      <c r="J876" s="176">
        <v>46120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9.76</v>
      </c>
    </row>
    <row r="877" spans="1:16" ht="19.5" hidden="1" customHeight="1">
      <c r="A877" s="172" t="s">
        <v>3858</v>
      </c>
      <c r="B877" s="176">
        <v>46124</v>
      </c>
      <c r="C877" s="172" t="s">
        <v>100</v>
      </c>
      <c r="D877" s="172" t="s">
        <v>103</v>
      </c>
      <c r="E877" s="172" t="s">
        <v>58</v>
      </c>
      <c r="F877" s="172" t="s">
        <v>1300</v>
      </c>
      <c r="G877" s="172" t="s">
        <v>84</v>
      </c>
      <c r="H877" s="177">
        <v>1</v>
      </c>
      <c r="I877" s="178">
        <v>2800</v>
      </c>
      <c r="J877" s="176">
        <v>46120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1814.05</v>
      </c>
    </row>
    <row r="878" spans="1:16" ht="19.5" hidden="1" customHeight="1">
      <c r="A878" s="172" t="s">
        <v>3858</v>
      </c>
      <c r="B878" s="176">
        <v>46124</v>
      </c>
      <c r="C878" s="172" t="s">
        <v>104</v>
      </c>
      <c r="D878" s="172" t="s">
        <v>105</v>
      </c>
      <c r="E878" s="172" t="s">
        <v>58</v>
      </c>
      <c r="F878" s="172" t="s">
        <v>1300</v>
      </c>
      <c r="G878" s="172" t="s">
        <v>84</v>
      </c>
      <c r="H878" s="177">
        <v>1</v>
      </c>
      <c r="I878" s="178">
        <v>2800</v>
      </c>
      <c r="J878" s="176">
        <v>46120</v>
      </c>
      <c r="K878" s="172" t="s">
        <v>93</v>
      </c>
      <c r="L878" s="172" t="s">
        <v>94</v>
      </c>
      <c r="M878" s="179">
        <v>0.48</v>
      </c>
      <c r="N878" s="177"/>
      <c r="O878" s="177"/>
      <c r="P878" s="180">
        <v>-1344</v>
      </c>
    </row>
    <row r="879" spans="1:16" ht="19.5" hidden="1" customHeight="1">
      <c r="A879" s="172" t="s">
        <v>3858</v>
      </c>
      <c r="B879" s="176">
        <v>46124</v>
      </c>
      <c r="C879" s="172" t="s">
        <v>2694</v>
      </c>
      <c r="D879" s="172" t="s">
        <v>95</v>
      </c>
      <c r="E879" s="172" t="s">
        <v>58</v>
      </c>
      <c r="F879" s="172" t="s">
        <v>1300</v>
      </c>
      <c r="G879" s="172" t="s">
        <v>84</v>
      </c>
      <c r="H879" s="177">
        <v>1</v>
      </c>
      <c r="I879" s="178">
        <v>2800</v>
      </c>
      <c r="J879" s="176">
        <v>46120</v>
      </c>
      <c r="K879" s="172" t="s">
        <v>93</v>
      </c>
      <c r="L879" s="172" t="s">
        <v>94</v>
      </c>
      <c r="M879" s="179">
        <v>0.48</v>
      </c>
      <c r="N879" s="177"/>
      <c r="O879" s="177"/>
      <c r="P879" s="180">
        <v>-6.34</v>
      </c>
    </row>
    <row r="880" spans="1:16" ht="19.5" hidden="1" customHeight="1">
      <c r="A880" s="172" t="s">
        <v>3859</v>
      </c>
      <c r="B880" s="176">
        <v>46124</v>
      </c>
      <c r="C880" s="172" t="s">
        <v>92</v>
      </c>
      <c r="D880" s="172" t="s">
        <v>24</v>
      </c>
      <c r="E880" s="172" t="s">
        <v>60</v>
      </c>
      <c r="F880" s="172" t="s">
        <v>1426</v>
      </c>
      <c r="G880" s="172" t="s">
        <v>84</v>
      </c>
      <c r="H880" s="177">
        <v>1</v>
      </c>
      <c r="I880" s="178">
        <v>2800</v>
      </c>
      <c r="J880" s="176">
        <v>46121</v>
      </c>
      <c r="K880" s="172" t="s">
        <v>93</v>
      </c>
      <c r="L880" s="172" t="s">
        <v>94</v>
      </c>
      <c r="M880" s="179">
        <v>0.48</v>
      </c>
      <c r="N880" s="177"/>
      <c r="O880" s="177"/>
      <c r="P880" s="180">
        <v>-305</v>
      </c>
    </row>
    <row r="881" spans="1:16" ht="19.5" hidden="1" customHeight="1">
      <c r="A881" s="172" t="s">
        <v>3859</v>
      </c>
      <c r="B881" s="176">
        <v>46124</v>
      </c>
      <c r="C881" s="172" t="s">
        <v>100</v>
      </c>
      <c r="D881" s="172" t="s">
        <v>101</v>
      </c>
      <c r="E881" s="172" t="s">
        <v>60</v>
      </c>
      <c r="F881" s="172" t="s">
        <v>1426</v>
      </c>
      <c r="G881" s="172" t="s">
        <v>84</v>
      </c>
      <c r="H881" s="177">
        <v>1</v>
      </c>
      <c r="I881" s="178">
        <v>2800</v>
      </c>
      <c r="J881" s="176">
        <v>46121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1025</v>
      </c>
    </row>
    <row r="882" spans="1:16" ht="19.5" hidden="1" customHeight="1">
      <c r="A882" s="172" t="s">
        <v>3859</v>
      </c>
      <c r="B882" s="176">
        <v>46124</v>
      </c>
      <c r="C882" s="172" t="s">
        <v>100</v>
      </c>
      <c r="D882" s="172" t="s">
        <v>102</v>
      </c>
      <c r="E882" s="172" t="s">
        <v>60</v>
      </c>
      <c r="F882" s="172" t="s">
        <v>1426</v>
      </c>
      <c r="G882" s="172" t="s">
        <v>84</v>
      </c>
      <c r="H882" s="177">
        <v>1</v>
      </c>
      <c r="I882" s="178">
        <v>2800</v>
      </c>
      <c r="J882" s="176">
        <v>46121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10.25</v>
      </c>
    </row>
    <row r="883" spans="1:16" ht="19.5" hidden="1" customHeight="1">
      <c r="A883" s="172" t="s">
        <v>3859</v>
      </c>
      <c r="B883" s="176">
        <v>46124</v>
      </c>
      <c r="C883" s="172" t="s">
        <v>100</v>
      </c>
      <c r="D883" s="172" t="s">
        <v>103</v>
      </c>
      <c r="E883" s="172" t="s">
        <v>60</v>
      </c>
      <c r="F883" s="172" t="s">
        <v>1426</v>
      </c>
      <c r="G883" s="172" t="s">
        <v>84</v>
      </c>
      <c r="H883" s="177">
        <v>1</v>
      </c>
      <c r="I883" s="178">
        <v>2800</v>
      </c>
      <c r="J883" s="176">
        <v>46121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1764.75</v>
      </c>
    </row>
    <row r="884" spans="1:16" ht="19.5" hidden="1" customHeight="1">
      <c r="A884" s="172" t="s">
        <v>3859</v>
      </c>
      <c r="B884" s="176">
        <v>46124</v>
      </c>
      <c r="C884" s="172" t="s">
        <v>104</v>
      </c>
      <c r="D884" s="172" t="s">
        <v>105</v>
      </c>
      <c r="E884" s="172" t="s">
        <v>60</v>
      </c>
      <c r="F884" s="172" t="s">
        <v>1426</v>
      </c>
      <c r="G884" s="172" t="s">
        <v>84</v>
      </c>
      <c r="H884" s="177">
        <v>1</v>
      </c>
      <c r="I884" s="178">
        <v>2800</v>
      </c>
      <c r="J884" s="176">
        <v>46121</v>
      </c>
      <c r="K884" s="172" t="s">
        <v>93</v>
      </c>
      <c r="L884" s="172" t="s">
        <v>94</v>
      </c>
      <c r="M884" s="179">
        <v>0.48</v>
      </c>
      <c r="N884" s="177"/>
      <c r="O884" s="177"/>
      <c r="P884" s="180">
        <v>-1344</v>
      </c>
    </row>
    <row r="885" spans="1:16" ht="19.5" hidden="1" customHeight="1">
      <c r="A885" s="172" t="s">
        <v>3859</v>
      </c>
      <c r="B885" s="176">
        <v>46124</v>
      </c>
      <c r="C885" s="172" t="s">
        <v>92</v>
      </c>
      <c r="D885" s="172" t="s">
        <v>3785</v>
      </c>
      <c r="E885" s="172" t="s">
        <v>60</v>
      </c>
      <c r="F885" s="172" t="s">
        <v>1426</v>
      </c>
      <c r="G885" s="172" t="s">
        <v>84</v>
      </c>
      <c r="H885" s="177">
        <v>1</v>
      </c>
      <c r="I885" s="178">
        <v>2800</v>
      </c>
      <c r="J885" s="176">
        <v>46121</v>
      </c>
      <c r="K885" s="172" t="s">
        <v>93</v>
      </c>
      <c r="L885" s="172" t="s">
        <v>94</v>
      </c>
      <c r="M885" s="179">
        <v>0.48</v>
      </c>
      <c r="N885" s="177"/>
      <c r="O885" s="177"/>
      <c r="P885" s="180">
        <v>-25</v>
      </c>
    </row>
    <row r="886" spans="1:16" ht="19.5" hidden="1" customHeight="1">
      <c r="A886" s="172" t="s">
        <v>3860</v>
      </c>
      <c r="B886" s="176">
        <v>46124</v>
      </c>
      <c r="C886" s="172" t="s">
        <v>2694</v>
      </c>
      <c r="D886" s="172" t="s">
        <v>82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0</v>
      </c>
      <c r="J886" s="176">
        <v>46124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-18.2</v>
      </c>
    </row>
    <row r="887" spans="1:16" ht="19.5" hidden="1" customHeight="1">
      <c r="A887" s="172" t="s">
        <v>3858</v>
      </c>
      <c r="B887" s="176">
        <v>46124</v>
      </c>
      <c r="C887" s="172" t="s">
        <v>2694</v>
      </c>
      <c r="D887" s="172" t="s">
        <v>82</v>
      </c>
      <c r="E887" s="172" t="s">
        <v>58</v>
      </c>
      <c r="F887" s="172" t="s">
        <v>1300</v>
      </c>
      <c r="G887" s="172" t="s">
        <v>84</v>
      </c>
      <c r="H887" s="177">
        <v>1</v>
      </c>
      <c r="I887" s="178">
        <v>0</v>
      </c>
      <c r="J887" s="176">
        <v>46120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-18.55</v>
      </c>
    </row>
    <row r="888" spans="1:16" ht="19.5" hidden="1" customHeight="1">
      <c r="A888" s="172" t="s">
        <v>3861</v>
      </c>
      <c r="B888" s="176">
        <v>46124</v>
      </c>
      <c r="C888" s="172" t="s">
        <v>2694</v>
      </c>
      <c r="D888" s="172" t="s">
        <v>82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46124</v>
      </c>
      <c r="K888" s="172" t="s">
        <v>85</v>
      </c>
      <c r="L888" s="172" t="s">
        <v>85</v>
      </c>
      <c r="M888" s="179">
        <v>0</v>
      </c>
      <c r="N888" s="177"/>
      <c r="O888" s="177"/>
      <c r="P888" s="180">
        <v>-18.5</v>
      </c>
    </row>
    <row r="889" spans="1:16" ht="19.5" hidden="1" customHeight="1">
      <c r="A889" s="172" t="s">
        <v>3778</v>
      </c>
      <c r="B889" s="176">
        <v>46124</v>
      </c>
      <c r="C889" s="172" t="s">
        <v>2694</v>
      </c>
      <c r="D889" s="172" t="s">
        <v>95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46118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-8.91</v>
      </c>
    </row>
    <row r="890" spans="1:16" ht="19.5" hidden="1" customHeight="1">
      <c r="A890" s="172" t="s">
        <v>3778</v>
      </c>
      <c r="B890" s="176">
        <v>46124</v>
      </c>
      <c r="C890" s="172" t="s">
        <v>2694</v>
      </c>
      <c r="D890" s="172" t="s">
        <v>98</v>
      </c>
      <c r="E890" s="172" t="s">
        <v>43</v>
      </c>
      <c r="F890" s="172" t="s">
        <v>125</v>
      </c>
      <c r="G890" s="172" t="s">
        <v>84</v>
      </c>
      <c r="H890" s="177">
        <v>1</v>
      </c>
      <c r="I890" s="178">
        <v>0</v>
      </c>
      <c r="J890" s="176">
        <v>46118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-15</v>
      </c>
    </row>
    <row r="891" spans="1:16" ht="19.5" hidden="1" customHeight="1">
      <c r="A891" s="172" t="s">
        <v>3778</v>
      </c>
      <c r="B891" s="176">
        <v>46124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46118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-77</v>
      </c>
    </row>
    <row r="892" spans="1:16" ht="19.5" hidden="1" customHeight="1">
      <c r="A892" s="172" t="s">
        <v>3778</v>
      </c>
      <c r="B892" s="176">
        <v>46124</v>
      </c>
      <c r="C892" s="172" t="s">
        <v>92</v>
      </c>
      <c r="D892" s="172" t="s">
        <v>97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0</v>
      </c>
      <c r="J892" s="176">
        <v>46118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-77</v>
      </c>
    </row>
    <row r="893" spans="1:16" ht="19.5" hidden="1" customHeight="1">
      <c r="A893" s="172" t="s">
        <v>3862</v>
      </c>
      <c r="B893" s="176">
        <v>46124</v>
      </c>
      <c r="C893" s="172" t="s">
        <v>92</v>
      </c>
      <c r="D893" s="172" t="s">
        <v>24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2800</v>
      </c>
      <c r="J893" s="176">
        <v>46123</v>
      </c>
      <c r="K893" s="172" t="s">
        <v>93</v>
      </c>
      <c r="L893" s="172" t="s">
        <v>94</v>
      </c>
      <c r="M893" s="179">
        <v>0.48</v>
      </c>
      <c r="N893" s="177"/>
      <c r="O893" s="177"/>
      <c r="P893" s="180">
        <v>-77</v>
      </c>
    </row>
    <row r="894" spans="1:16" ht="19.5" hidden="1" customHeight="1">
      <c r="A894" s="172" t="s">
        <v>3862</v>
      </c>
      <c r="B894" s="176">
        <v>46124</v>
      </c>
      <c r="C894" s="172" t="s">
        <v>100</v>
      </c>
      <c r="D894" s="172" t="s">
        <v>101</v>
      </c>
      <c r="E894" s="172" t="s">
        <v>42</v>
      </c>
      <c r="F894" s="172" t="s">
        <v>89</v>
      </c>
      <c r="G894" s="172" t="s">
        <v>84</v>
      </c>
      <c r="H894" s="177">
        <v>1</v>
      </c>
      <c r="I894" s="178">
        <v>2800</v>
      </c>
      <c r="J894" s="176">
        <v>46123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1051.6400000000001</v>
      </c>
    </row>
    <row r="895" spans="1:16" ht="19.5" hidden="1" customHeight="1">
      <c r="A895" s="172" t="s">
        <v>3862</v>
      </c>
      <c r="B895" s="176">
        <v>46124</v>
      </c>
      <c r="C895" s="172" t="s">
        <v>100</v>
      </c>
      <c r="D895" s="172" t="s">
        <v>102</v>
      </c>
      <c r="E895" s="172" t="s">
        <v>42</v>
      </c>
      <c r="F895" s="172" t="s">
        <v>89</v>
      </c>
      <c r="G895" s="172" t="s">
        <v>84</v>
      </c>
      <c r="H895" s="177">
        <v>1</v>
      </c>
      <c r="I895" s="178">
        <v>2800</v>
      </c>
      <c r="J895" s="176">
        <v>46123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3862</v>
      </c>
      <c r="B896" s="176">
        <v>46124</v>
      </c>
      <c r="C896" s="172" t="s">
        <v>100</v>
      </c>
      <c r="D896" s="172" t="s">
        <v>103</v>
      </c>
      <c r="E896" s="172" t="s">
        <v>42</v>
      </c>
      <c r="F896" s="172" t="s">
        <v>89</v>
      </c>
      <c r="G896" s="172" t="s">
        <v>84</v>
      </c>
      <c r="H896" s="177">
        <v>1</v>
      </c>
      <c r="I896" s="178">
        <v>2800</v>
      </c>
      <c r="J896" s="176">
        <v>46123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1748.36</v>
      </c>
    </row>
    <row r="897" spans="1:16" ht="19.5" hidden="1" customHeight="1">
      <c r="A897" s="172" t="s">
        <v>3862</v>
      </c>
      <c r="B897" s="176">
        <v>46124</v>
      </c>
      <c r="C897" s="172" t="s">
        <v>104</v>
      </c>
      <c r="D897" s="172" t="s">
        <v>105</v>
      </c>
      <c r="E897" s="172" t="s">
        <v>42</v>
      </c>
      <c r="F897" s="172" t="s">
        <v>89</v>
      </c>
      <c r="G897" s="172" t="s">
        <v>84</v>
      </c>
      <c r="H897" s="177">
        <v>1</v>
      </c>
      <c r="I897" s="178">
        <v>2800</v>
      </c>
      <c r="J897" s="176">
        <v>46123</v>
      </c>
      <c r="K897" s="172" t="s">
        <v>93</v>
      </c>
      <c r="L897" s="172" t="s">
        <v>94</v>
      </c>
      <c r="M897" s="179">
        <v>0.48</v>
      </c>
      <c r="N897" s="177"/>
      <c r="O897" s="177"/>
      <c r="P897" s="180">
        <v>-1344</v>
      </c>
    </row>
    <row r="898" spans="1:16" ht="19.5" hidden="1" customHeight="1">
      <c r="A898" s="172" t="s">
        <v>3862</v>
      </c>
      <c r="B898" s="176">
        <v>46124</v>
      </c>
      <c r="C898" s="172" t="s">
        <v>2694</v>
      </c>
      <c r="D898" s="172" t="s">
        <v>95</v>
      </c>
      <c r="E898" s="172" t="s">
        <v>42</v>
      </c>
      <c r="F898" s="172" t="s">
        <v>89</v>
      </c>
      <c r="G898" s="172" t="s">
        <v>84</v>
      </c>
      <c r="H898" s="177">
        <v>1</v>
      </c>
      <c r="I898" s="178">
        <v>2800</v>
      </c>
      <c r="J898" s="176">
        <v>46123</v>
      </c>
      <c r="K898" s="172" t="s">
        <v>93</v>
      </c>
      <c r="L898" s="172" t="s">
        <v>94</v>
      </c>
      <c r="M898" s="179">
        <v>0.48</v>
      </c>
      <c r="N898" s="177"/>
      <c r="O898" s="177"/>
      <c r="P898" s="180">
        <v>-6.66</v>
      </c>
    </row>
    <row r="899" spans="1:16" ht="19.5" hidden="1" customHeight="1">
      <c r="A899" s="172" t="s">
        <v>3863</v>
      </c>
      <c r="B899" s="176">
        <v>46124</v>
      </c>
      <c r="C899" s="172" t="s">
        <v>92</v>
      </c>
      <c r="D899" s="172" t="s">
        <v>24</v>
      </c>
      <c r="E899" s="172" t="s">
        <v>57</v>
      </c>
      <c r="F899" s="172" t="s">
        <v>1263</v>
      </c>
      <c r="G899" s="172" t="s">
        <v>84</v>
      </c>
      <c r="H899" s="177">
        <v>1</v>
      </c>
      <c r="I899" s="178">
        <v>2393</v>
      </c>
      <c r="J899" s="176">
        <v>46118</v>
      </c>
      <c r="K899" s="172" t="s">
        <v>93</v>
      </c>
      <c r="L899" s="172" t="s">
        <v>94</v>
      </c>
      <c r="M899" s="179">
        <v>0.48</v>
      </c>
      <c r="N899" s="177"/>
      <c r="O899" s="177"/>
      <c r="P899" s="180">
        <v>-73</v>
      </c>
    </row>
    <row r="900" spans="1:16" ht="19.5" hidden="1" customHeight="1">
      <c r="A900" s="172" t="s">
        <v>3863</v>
      </c>
      <c r="B900" s="176">
        <v>46124</v>
      </c>
      <c r="C900" s="172" t="s">
        <v>100</v>
      </c>
      <c r="D900" s="172" t="s">
        <v>101</v>
      </c>
      <c r="E900" s="172" t="s">
        <v>57</v>
      </c>
      <c r="F900" s="172" t="s">
        <v>1263</v>
      </c>
      <c r="G900" s="172" t="s">
        <v>84</v>
      </c>
      <c r="H900" s="177">
        <v>1</v>
      </c>
      <c r="I900" s="178">
        <v>2393</v>
      </c>
      <c r="J900" s="176">
        <v>46118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855.24</v>
      </c>
    </row>
    <row r="901" spans="1:16" ht="19.5" hidden="1" customHeight="1">
      <c r="A901" s="172" t="s">
        <v>3863</v>
      </c>
      <c r="B901" s="176">
        <v>46124</v>
      </c>
      <c r="C901" s="172" t="s">
        <v>100</v>
      </c>
      <c r="D901" s="172" t="s">
        <v>102</v>
      </c>
      <c r="E901" s="172" t="s">
        <v>57</v>
      </c>
      <c r="F901" s="172" t="s">
        <v>1263</v>
      </c>
      <c r="G901" s="172" t="s">
        <v>84</v>
      </c>
      <c r="H901" s="177">
        <v>1</v>
      </c>
      <c r="I901" s="178">
        <v>2393</v>
      </c>
      <c r="J901" s="176">
        <v>46118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8.5500000000000007</v>
      </c>
    </row>
    <row r="902" spans="1:16" ht="19.5" hidden="1" customHeight="1">
      <c r="A902" s="172" t="s">
        <v>3863</v>
      </c>
      <c r="B902" s="176">
        <v>46124</v>
      </c>
      <c r="C902" s="172" t="s">
        <v>100</v>
      </c>
      <c r="D902" s="172" t="s">
        <v>103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2393</v>
      </c>
      <c r="J902" s="176">
        <v>46118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1529.21</v>
      </c>
    </row>
    <row r="903" spans="1:16" ht="19.5" hidden="1" customHeight="1">
      <c r="A903" s="172" t="s">
        <v>3863</v>
      </c>
      <c r="B903" s="176">
        <v>46124</v>
      </c>
      <c r="C903" s="172" t="s">
        <v>104</v>
      </c>
      <c r="D903" s="172" t="s">
        <v>105</v>
      </c>
      <c r="E903" s="172" t="s">
        <v>57</v>
      </c>
      <c r="F903" s="172" t="s">
        <v>1263</v>
      </c>
      <c r="G903" s="172" t="s">
        <v>84</v>
      </c>
      <c r="H903" s="177">
        <v>1</v>
      </c>
      <c r="I903" s="178">
        <v>2393</v>
      </c>
      <c r="J903" s="176">
        <v>46118</v>
      </c>
      <c r="K903" s="172" t="s">
        <v>93</v>
      </c>
      <c r="L903" s="172" t="s">
        <v>94</v>
      </c>
      <c r="M903" s="179">
        <v>0.48</v>
      </c>
      <c r="N903" s="177"/>
      <c r="O903" s="177"/>
      <c r="P903" s="180">
        <v>-1148.6400000000001</v>
      </c>
    </row>
    <row r="904" spans="1:16" ht="19.5" hidden="1" customHeight="1">
      <c r="A904" s="172" t="s">
        <v>3863</v>
      </c>
      <c r="B904" s="176">
        <v>46124</v>
      </c>
      <c r="C904" s="172" t="s">
        <v>2694</v>
      </c>
      <c r="D904" s="172" t="s">
        <v>95</v>
      </c>
      <c r="E904" s="172" t="s">
        <v>57</v>
      </c>
      <c r="F904" s="172" t="s">
        <v>1263</v>
      </c>
      <c r="G904" s="172" t="s">
        <v>84</v>
      </c>
      <c r="H904" s="177">
        <v>1</v>
      </c>
      <c r="I904" s="178">
        <v>2393</v>
      </c>
      <c r="J904" s="176">
        <v>46118</v>
      </c>
      <c r="K904" s="172" t="s">
        <v>93</v>
      </c>
      <c r="L904" s="172" t="s">
        <v>94</v>
      </c>
      <c r="M904" s="179">
        <v>0.48</v>
      </c>
      <c r="N904" s="177"/>
      <c r="O904" s="177"/>
      <c r="P904" s="180">
        <v>-7.04</v>
      </c>
    </row>
    <row r="905" spans="1:16" ht="19.5" hidden="1" customHeight="1">
      <c r="A905" s="172" t="s">
        <v>3864</v>
      </c>
      <c r="B905" s="176">
        <v>46124</v>
      </c>
      <c r="C905" s="172" t="s">
        <v>2694</v>
      </c>
      <c r="D905" s="172" t="s">
        <v>82</v>
      </c>
      <c r="E905" s="172" t="s">
        <v>42</v>
      </c>
      <c r="F905" s="172" t="s">
        <v>89</v>
      </c>
      <c r="G905" s="172" t="s">
        <v>84</v>
      </c>
      <c r="H905" s="177">
        <v>1</v>
      </c>
      <c r="I905" s="178">
        <v>0</v>
      </c>
      <c r="J905" s="176">
        <v>46124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-7.26</v>
      </c>
    </row>
    <row r="906" spans="1:16" ht="19.5" hidden="1" customHeight="1">
      <c r="A906" s="172" t="s">
        <v>3865</v>
      </c>
      <c r="B906" s="176">
        <v>46124</v>
      </c>
      <c r="C906" s="172" t="s">
        <v>92</v>
      </c>
      <c r="D906" s="172" t="s">
        <v>24</v>
      </c>
      <c r="E906" s="172" t="s">
        <v>39</v>
      </c>
      <c r="F906" s="172" t="s">
        <v>117</v>
      </c>
      <c r="G906" s="172" t="s">
        <v>84</v>
      </c>
      <c r="H906" s="177">
        <v>1</v>
      </c>
      <c r="I906" s="178">
        <v>2750</v>
      </c>
      <c r="J906" s="176">
        <v>46120</v>
      </c>
      <c r="K906" s="172" t="s">
        <v>93</v>
      </c>
      <c r="L906" s="172" t="s">
        <v>94</v>
      </c>
      <c r="M906" s="179">
        <v>0.48</v>
      </c>
      <c r="N906" s="177"/>
      <c r="O906" s="177"/>
      <c r="P906" s="180">
        <v>-294</v>
      </c>
    </row>
    <row r="907" spans="1:16" ht="19.5" hidden="1" customHeight="1">
      <c r="A907" s="172" t="s">
        <v>3865</v>
      </c>
      <c r="B907" s="176">
        <v>46124</v>
      </c>
      <c r="C907" s="172" t="s">
        <v>100</v>
      </c>
      <c r="D907" s="172" t="s">
        <v>101</v>
      </c>
      <c r="E907" s="172" t="s">
        <v>39</v>
      </c>
      <c r="F907" s="172" t="s">
        <v>117</v>
      </c>
      <c r="G907" s="172" t="s">
        <v>84</v>
      </c>
      <c r="H907" s="177">
        <v>1</v>
      </c>
      <c r="I907" s="178">
        <v>2750</v>
      </c>
      <c r="J907" s="176">
        <v>46120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946.38</v>
      </c>
    </row>
    <row r="908" spans="1:16" ht="19.5" hidden="1" customHeight="1">
      <c r="A908" s="172" t="s">
        <v>3865</v>
      </c>
      <c r="B908" s="176">
        <v>46124</v>
      </c>
      <c r="C908" s="172" t="s">
        <v>100</v>
      </c>
      <c r="D908" s="172" t="s">
        <v>102</v>
      </c>
      <c r="E908" s="172" t="s">
        <v>39</v>
      </c>
      <c r="F908" s="172" t="s">
        <v>117</v>
      </c>
      <c r="G908" s="172" t="s">
        <v>84</v>
      </c>
      <c r="H908" s="177">
        <v>1</v>
      </c>
      <c r="I908" s="178">
        <v>2750</v>
      </c>
      <c r="J908" s="176">
        <v>46120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9.4600000000000009</v>
      </c>
    </row>
    <row r="909" spans="1:16" ht="19.5" hidden="1" customHeight="1">
      <c r="A909" s="172" t="s">
        <v>3865</v>
      </c>
      <c r="B909" s="176">
        <v>46124</v>
      </c>
      <c r="C909" s="172" t="s">
        <v>100</v>
      </c>
      <c r="D909" s="172" t="s">
        <v>103</v>
      </c>
      <c r="E909" s="172" t="s">
        <v>39</v>
      </c>
      <c r="F909" s="172" t="s">
        <v>117</v>
      </c>
      <c r="G909" s="172" t="s">
        <v>84</v>
      </c>
      <c r="H909" s="177">
        <v>1</v>
      </c>
      <c r="I909" s="178">
        <v>2750</v>
      </c>
      <c r="J909" s="176">
        <v>46120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1794.16</v>
      </c>
    </row>
    <row r="910" spans="1:16" ht="19.5" hidden="1" customHeight="1">
      <c r="A910" s="172" t="s">
        <v>3865</v>
      </c>
      <c r="B910" s="176">
        <v>46124</v>
      </c>
      <c r="C910" s="172" t="s">
        <v>104</v>
      </c>
      <c r="D910" s="172" t="s">
        <v>105</v>
      </c>
      <c r="E910" s="172" t="s">
        <v>39</v>
      </c>
      <c r="F910" s="172" t="s">
        <v>117</v>
      </c>
      <c r="G910" s="172" t="s">
        <v>84</v>
      </c>
      <c r="H910" s="177">
        <v>1</v>
      </c>
      <c r="I910" s="178">
        <v>2750</v>
      </c>
      <c r="J910" s="176">
        <v>46120</v>
      </c>
      <c r="K910" s="172" t="s">
        <v>93</v>
      </c>
      <c r="L910" s="172" t="s">
        <v>94</v>
      </c>
      <c r="M910" s="179">
        <v>0.48</v>
      </c>
      <c r="N910" s="177"/>
      <c r="O910" s="177"/>
      <c r="P910" s="180">
        <v>-1320</v>
      </c>
    </row>
    <row r="911" spans="1:16" ht="19.5" hidden="1" customHeight="1">
      <c r="A911" s="172" t="s">
        <v>3865</v>
      </c>
      <c r="B911" s="176">
        <v>46124</v>
      </c>
      <c r="C911" s="172" t="s">
        <v>2694</v>
      </c>
      <c r="D911" s="172" t="s">
        <v>95</v>
      </c>
      <c r="E911" s="172" t="s">
        <v>39</v>
      </c>
      <c r="F911" s="172" t="s">
        <v>117</v>
      </c>
      <c r="G911" s="172" t="s">
        <v>84</v>
      </c>
      <c r="H911" s="177">
        <v>1</v>
      </c>
      <c r="I911" s="178">
        <v>2750</v>
      </c>
      <c r="J911" s="176">
        <v>46120</v>
      </c>
      <c r="K911" s="172" t="s">
        <v>93</v>
      </c>
      <c r="L911" s="172" t="s">
        <v>94</v>
      </c>
      <c r="M911" s="179">
        <v>0.48</v>
      </c>
      <c r="N911" s="177"/>
      <c r="O911" s="177"/>
      <c r="P911" s="180">
        <v>-5.74</v>
      </c>
    </row>
    <row r="912" spans="1:16" ht="19.5" hidden="1" customHeight="1">
      <c r="A912" s="172" t="s">
        <v>3866</v>
      </c>
      <c r="B912" s="176">
        <v>46124</v>
      </c>
      <c r="C912" s="172" t="s">
        <v>92</v>
      </c>
      <c r="D912" s="172" t="s">
        <v>24</v>
      </c>
      <c r="E912" s="172" t="s">
        <v>58</v>
      </c>
      <c r="F912" s="172" t="s">
        <v>1300</v>
      </c>
      <c r="G912" s="172" t="s">
        <v>84</v>
      </c>
      <c r="H912" s="177">
        <v>1</v>
      </c>
      <c r="I912" s="178">
        <v>2800</v>
      </c>
      <c r="J912" s="176">
        <v>46120</v>
      </c>
      <c r="K912" s="172" t="s">
        <v>93</v>
      </c>
      <c r="L912" s="172" t="s">
        <v>94</v>
      </c>
      <c r="M912" s="179">
        <v>0.48</v>
      </c>
      <c r="N912" s="177"/>
      <c r="O912" s="177"/>
      <c r="P912" s="180">
        <v>-73</v>
      </c>
    </row>
    <row r="913" spans="1:16" ht="19.5" hidden="1" customHeight="1">
      <c r="A913" s="172" t="s">
        <v>3866</v>
      </c>
      <c r="B913" s="176">
        <v>46124</v>
      </c>
      <c r="C913" s="172" t="s">
        <v>100</v>
      </c>
      <c r="D913" s="172" t="s">
        <v>101</v>
      </c>
      <c r="E913" s="172" t="s">
        <v>58</v>
      </c>
      <c r="F913" s="172" t="s">
        <v>1300</v>
      </c>
      <c r="G913" s="172" t="s">
        <v>84</v>
      </c>
      <c r="H913" s="177">
        <v>1</v>
      </c>
      <c r="I913" s="178">
        <v>2800</v>
      </c>
      <c r="J913" s="176">
        <v>46120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964.25</v>
      </c>
    </row>
    <row r="914" spans="1:16" ht="19.5" hidden="1" customHeight="1">
      <c r="A914" s="172" t="s">
        <v>3866</v>
      </c>
      <c r="B914" s="176">
        <v>46124</v>
      </c>
      <c r="C914" s="172" t="s">
        <v>100</v>
      </c>
      <c r="D914" s="172" t="s">
        <v>102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2800</v>
      </c>
      <c r="J914" s="176">
        <v>46120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9.64</v>
      </c>
    </row>
    <row r="915" spans="1:16" ht="19.5" hidden="1" customHeight="1">
      <c r="A915" s="172" t="s">
        <v>3866</v>
      </c>
      <c r="B915" s="176">
        <v>46124</v>
      </c>
      <c r="C915" s="172" t="s">
        <v>100</v>
      </c>
      <c r="D915" s="172" t="s">
        <v>103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2800</v>
      </c>
      <c r="J915" s="176">
        <v>46120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1826.11</v>
      </c>
    </row>
    <row r="916" spans="1:16" ht="19.5" hidden="1" customHeight="1">
      <c r="A916" s="172" t="s">
        <v>3866</v>
      </c>
      <c r="B916" s="176">
        <v>46124</v>
      </c>
      <c r="C916" s="172" t="s">
        <v>104</v>
      </c>
      <c r="D916" s="172" t="s">
        <v>105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2800</v>
      </c>
      <c r="J916" s="176">
        <v>46120</v>
      </c>
      <c r="K916" s="172" t="s">
        <v>93</v>
      </c>
      <c r="L916" s="172" t="s">
        <v>94</v>
      </c>
      <c r="M916" s="179">
        <v>0.48</v>
      </c>
      <c r="N916" s="177"/>
      <c r="O916" s="177"/>
      <c r="P916" s="180">
        <v>-1344</v>
      </c>
    </row>
    <row r="917" spans="1:16" ht="19.5" hidden="1" customHeight="1">
      <c r="A917" s="172" t="s">
        <v>3866</v>
      </c>
      <c r="B917" s="176">
        <v>46124</v>
      </c>
      <c r="C917" s="172" t="s">
        <v>2694</v>
      </c>
      <c r="D917" s="172" t="s">
        <v>95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2800</v>
      </c>
      <c r="J917" s="176">
        <v>46120</v>
      </c>
      <c r="K917" s="172" t="s">
        <v>93</v>
      </c>
      <c r="L917" s="172" t="s">
        <v>94</v>
      </c>
      <c r="M917" s="179">
        <v>0.48</v>
      </c>
      <c r="N917" s="177"/>
      <c r="O917" s="177"/>
      <c r="P917" s="180">
        <v>-5.91</v>
      </c>
    </row>
    <row r="918" spans="1:16" ht="19.5" hidden="1" customHeight="1">
      <c r="A918" s="172" t="s">
        <v>3866</v>
      </c>
      <c r="B918" s="176">
        <v>46124</v>
      </c>
      <c r="C918" s="172" t="s">
        <v>2694</v>
      </c>
      <c r="D918" s="172" t="s">
        <v>82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0</v>
      </c>
      <c r="J918" s="176">
        <v>46120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-18.32</v>
      </c>
    </row>
    <row r="919" spans="1:16" ht="19.5" hidden="1" customHeight="1">
      <c r="A919" s="172" t="s">
        <v>3865</v>
      </c>
      <c r="B919" s="176">
        <v>46124</v>
      </c>
      <c r="C919" s="172" t="s">
        <v>2694</v>
      </c>
      <c r="D919" s="172" t="s">
        <v>82</v>
      </c>
      <c r="E919" s="172" t="s">
        <v>39</v>
      </c>
      <c r="F919" s="172" t="s">
        <v>117</v>
      </c>
      <c r="G919" s="172" t="s">
        <v>84</v>
      </c>
      <c r="H919" s="177">
        <v>1</v>
      </c>
      <c r="I919" s="178">
        <v>0</v>
      </c>
      <c r="J919" s="176">
        <v>46120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-17.98</v>
      </c>
    </row>
    <row r="920" spans="1:16" ht="19.5" hidden="1" customHeight="1">
      <c r="A920" s="172" t="s">
        <v>3867</v>
      </c>
      <c r="B920" s="176">
        <v>46124</v>
      </c>
      <c r="C920" s="172" t="s">
        <v>92</v>
      </c>
      <c r="D920" s="172" t="s">
        <v>24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2650</v>
      </c>
      <c r="J920" s="176">
        <v>46123</v>
      </c>
      <c r="K920" s="172" t="s">
        <v>93</v>
      </c>
      <c r="L920" s="172" t="s">
        <v>94</v>
      </c>
      <c r="M920" s="179">
        <v>0.48</v>
      </c>
      <c r="N920" s="177"/>
      <c r="O920" s="177"/>
      <c r="P920" s="180">
        <v>-71</v>
      </c>
    </row>
    <row r="921" spans="1:16" ht="19.5" hidden="1" customHeight="1">
      <c r="A921" s="172" t="s">
        <v>3867</v>
      </c>
      <c r="B921" s="176">
        <v>46124</v>
      </c>
      <c r="C921" s="172" t="s">
        <v>100</v>
      </c>
      <c r="D921" s="172" t="s">
        <v>101</v>
      </c>
      <c r="E921" s="172" t="s">
        <v>60</v>
      </c>
      <c r="F921" s="172" t="s">
        <v>1426</v>
      </c>
      <c r="G921" s="172" t="s">
        <v>84</v>
      </c>
      <c r="H921" s="177">
        <v>1</v>
      </c>
      <c r="I921" s="178">
        <v>2650</v>
      </c>
      <c r="J921" s="176">
        <v>46123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921.62</v>
      </c>
    </row>
    <row r="922" spans="1:16" ht="19.5" hidden="1" customHeight="1">
      <c r="A922" s="172" t="s">
        <v>3867</v>
      </c>
      <c r="B922" s="176">
        <v>46124</v>
      </c>
      <c r="C922" s="172" t="s">
        <v>100</v>
      </c>
      <c r="D922" s="172" t="s">
        <v>102</v>
      </c>
      <c r="E922" s="172" t="s">
        <v>60</v>
      </c>
      <c r="F922" s="172" t="s">
        <v>1426</v>
      </c>
      <c r="G922" s="172" t="s">
        <v>84</v>
      </c>
      <c r="H922" s="177">
        <v>1</v>
      </c>
      <c r="I922" s="178">
        <v>2650</v>
      </c>
      <c r="J922" s="176">
        <v>46123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9.2200000000000006</v>
      </c>
    </row>
    <row r="923" spans="1:16" ht="19.5" hidden="1" customHeight="1">
      <c r="A923" s="172" t="s">
        <v>3867</v>
      </c>
      <c r="B923" s="176">
        <v>46124</v>
      </c>
      <c r="C923" s="172" t="s">
        <v>100</v>
      </c>
      <c r="D923" s="172" t="s">
        <v>103</v>
      </c>
      <c r="E923" s="172" t="s">
        <v>60</v>
      </c>
      <c r="F923" s="172" t="s">
        <v>1426</v>
      </c>
      <c r="G923" s="172" t="s">
        <v>84</v>
      </c>
      <c r="H923" s="177">
        <v>1</v>
      </c>
      <c r="I923" s="178">
        <v>2650</v>
      </c>
      <c r="J923" s="176">
        <v>46123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1719.16</v>
      </c>
    </row>
    <row r="924" spans="1:16" ht="19.5" hidden="1" customHeight="1">
      <c r="A924" s="172" t="s">
        <v>3867</v>
      </c>
      <c r="B924" s="176">
        <v>46124</v>
      </c>
      <c r="C924" s="172" t="s">
        <v>104</v>
      </c>
      <c r="D924" s="172" t="s">
        <v>105</v>
      </c>
      <c r="E924" s="172" t="s">
        <v>60</v>
      </c>
      <c r="F924" s="172" t="s">
        <v>1426</v>
      </c>
      <c r="G924" s="172" t="s">
        <v>84</v>
      </c>
      <c r="H924" s="177">
        <v>1</v>
      </c>
      <c r="I924" s="178">
        <v>2650</v>
      </c>
      <c r="J924" s="176">
        <v>46123</v>
      </c>
      <c r="K924" s="172" t="s">
        <v>93</v>
      </c>
      <c r="L924" s="172" t="s">
        <v>94</v>
      </c>
      <c r="M924" s="179">
        <v>0.48</v>
      </c>
      <c r="N924" s="177"/>
      <c r="O924" s="177"/>
      <c r="P924" s="180">
        <v>-1272</v>
      </c>
    </row>
    <row r="925" spans="1:16" ht="19.5" hidden="1" customHeight="1">
      <c r="A925" s="172" t="s">
        <v>3867</v>
      </c>
      <c r="B925" s="176">
        <v>46124</v>
      </c>
      <c r="C925" s="172" t="s">
        <v>2694</v>
      </c>
      <c r="D925" s="172" t="s">
        <v>95</v>
      </c>
      <c r="E925" s="172" t="s">
        <v>60</v>
      </c>
      <c r="F925" s="172" t="s">
        <v>1426</v>
      </c>
      <c r="G925" s="172" t="s">
        <v>84</v>
      </c>
      <c r="H925" s="177">
        <v>1</v>
      </c>
      <c r="I925" s="178">
        <v>2650</v>
      </c>
      <c r="J925" s="176">
        <v>46123</v>
      </c>
      <c r="K925" s="172" t="s">
        <v>93</v>
      </c>
      <c r="L925" s="172" t="s">
        <v>94</v>
      </c>
      <c r="M925" s="179">
        <v>0.48</v>
      </c>
      <c r="N925" s="177"/>
      <c r="O925" s="177"/>
      <c r="P925" s="180">
        <v>-6.91</v>
      </c>
    </row>
    <row r="926" spans="1:16" ht="19.5" hidden="1" customHeight="1">
      <c r="A926" s="172" t="s">
        <v>3868</v>
      </c>
      <c r="B926" s="176">
        <v>46124</v>
      </c>
      <c r="C926" s="172" t="s">
        <v>92</v>
      </c>
      <c r="D926" s="172" t="s">
        <v>24</v>
      </c>
      <c r="E926" s="172" t="s">
        <v>41</v>
      </c>
      <c r="F926" s="172" t="s">
        <v>83</v>
      </c>
      <c r="G926" s="172" t="s">
        <v>84</v>
      </c>
      <c r="H926" s="177">
        <v>1</v>
      </c>
      <c r="I926" s="178">
        <v>2750</v>
      </c>
      <c r="J926" s="176">
        <v>46122</v>
      </c>
      <c r="K926" s="172" t="s">
        <v>93</v>
      </c>
      <c r="L926" s="172" t="s">
        <v>94</v>
      </c>
      <c r="M926" s="179">
        <v>0.48</v>
      </c>
      <c r="N926" s="177"/>
      <c r="O926" s="177"/>
      <c r="P926" s="180">
        <v>-77</v>
      </c>
    </row>
    <row r="927" spans="1:16" ht="19.5" hidden="1" customHeight="1">
      <c r="A927" s="172" t="s">
        <v>3868</v>
      </c>
      <c r="B927" s="176">
        <v>46124</v>
      </c>
      <c r="C927" s="172" t="s">
        <v>100</v>
      </c>
      <c r="D927" s="172" t="s">
        <v>101</v>
      </c>
      <c r="E927" s="172" t="s">
        <v>41</v>
      </c>
      <c r="F927" s="172" t="s">
        <v>83</v>
      </c>
      <c r="G927" s="172" t="s">
        <v>84</v>
      </c>
      <c r="H927" s="177">
        <v>1</v>
      </c>
      <c r="I927" s="178">
        <v>2750</v>
      </c>
      <c r="J927" s="176">
        <v>46122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953.55</v>
      </c>
    </row>
    <row r="928" spans="1:16" ht="19.5" hidden="1" customHeight="1">
      <c r="A928" s="172" t="s">
        <v>3868</v>
      </c>
      <c r="B928" s="176">
        <v>46124</v>
      </c>
      <c r="C928" s="172" t="s">
        <v>100</v>
      </c>
      <c r="D928" s="172" t="s">
        <v>102</v>
      </c>
      <c r="E928" s="172" t="s">
        <v>41</v>
      </c>
      <c r="F928" s="172" t="s">
        <v>83</v>
      </c>
      <c r="G928" s="172" t="s">
        <v>84</v>
      </c>
      <c r="H928" s="177">
        <v>1</v>
      </c>
      <c r="I928" s="178">
        <v>2750</v>
      </c>
      <c r="J928" s="176">
        <v>46122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9.5399999999999991</v>
      </c>
    </row>
    <row r="929" spans="1:16" ht="19.5" hidden="1" customHeight="1">
      <c r="A929" s="172" t="s">
        <v>3868</v>
      </c>
      <c r="B929" s="176">
        <v>46124</v>
      </c>
      <c r="C929" s="172" t="s">
        <v>100</v>
      </c>
      <c r="D929" s="172" t="s">
        <v>103</v>
      </c>
      <c r="E929" s="172" t="s">
        <v>41</v>
      </c>
      <c r="F929" s="172" t="s">
        <v>83</v>
      </c>
      <c r="G929" s="172" t="s">
        <v>84</v>
      </c>
      <c r="H929" s="177">
        <v>1</v>
      </c>
      <c r="I929" s="178">
        <v>2750</v>
      </c>
      <c r="J929" s="176">
        <v>46122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1786.91</v>
      </c>
    </row>
    <row r="930" spans="1:16" ht="19.5" hidden="1" customHeight="1">
      <c r="A930" s="172" t="s">
        <v>3868</v>
      </c>
      <c r="B930" s="176">
        <v>46124</v>
      </c>
      <c r="C930" s="172" t="s">
        <v>104</v>
      </c>
      <c r="D930" s="172" t="s">
        <v>105</v>
      </c>
      <c r="E930" s="172" t="s">
        <v>41</v>
      </c>
      <c r="F930" s="172" t="s">
        <v>83</v>
      </c>
      <c r="G930" s="172" t="s">
        <v>84</v>
      </c>
      <c r="H930" s="177">
        <v>1</v>
      </c>
      <c r="I930" s="178">
        <v>2750</v>
      </c>
      <c r="J930" s="176">
        <v>46122</v>
      </c>
      <c r="K930" s="172" t="s">
        <v>93</v>
      </c>
      <c r="L930" s="172" t="s">
        <v>94</v>
      </c>
      <c r="M930" s="179">
        <v>0.48</v>
      </c>
      <c r="N930" s="177"/>
      <c r="O930" s="177"/>
      <c r="P930" s="180">
        <v>-1320</v>
      </c>
    </row>
    <row r="931" spans="1:16" ht="19.5" hidden="1" customHeight="1">
      <c r="A931" s="172" t="s">
        <v>3868</v>
      </c>
      <c r="B931" s="176">
        <v>46124</v>
      </c>
      <c r="C931" s="172" t="s">
        <v>2694</v>
      </c>
      <c r="D931" s="172" t="s">
        <v>95</v>
      </c>
      <c r="E931" s="172" t="s">
        <v>41</v>
      </c>
      <c r="F931" s="172" t="s">
        <v>83</v>
      </c>
      <c r="G931" s="172" t="s">
        <v>84</v>
      </c>
      <c r="H931" s="177">
        <v>1</v>
      </c>
      <c r="I931" s="178">
        <v>2750</v>
      </c>
      <c r="J931" s="176">
        <v>46122</v>
      </c>
      <c r="K931" s="172" t="s">
        <v>93</v>
      </c>
      <c r="L931" s="172" t="s">
        <v>94</v>
      </c>
      <c r="M931" s="179">
        <v>0.48</v>
      </c>
      <c r="N931" s="177"/>
      <c r="O931" s="177"/>
      <c r="P931" s="180">
        <v>-6.59</v>
      </c>
    </row>
    <row r="932" spans="1:16" ht="19.5" hidden="1" customHeight="1">
      <c r="A932" s="172" t="s">
        <v>3867</v>
      </c>
      <c r="B932" s="176">
        <v>46124</v>
      </c>
      <c r="C932" s="172" t="s">
        <v>2694</v>
      </c>
      <c r="D932" s="172" t="s">
        <v>82</v>
      </c>
      <c r="E932" s="172" t="s">
        <v>60</v>
      </c>
      <c r="F932" s="172" t="s">
        <v>1426</v>
      </c>
      <c r="G932" s="172" t="s">
        <v>84</v>
      </c>
      <c r="H932" s="177">
        <v>1</v>
      </c>
      <c r="I932" s="178">
        <v>0</v>
      </c>
      <c r="J932" s="176">
        <v>46123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-17.510000000000002</v>
      </c>
    </row>
    <row r="933" spans="1:16" ht="19.5" hidden="1" customHeight="1">
      <c r="A933" s="172" t="s">
        <v>3868</v>
      </c>
      <c r="B933" s="176">
        <v>46124</v>
      </c>
      <c r="C933" s="172" t="s">
        <v>2694</v>
      </c>
      <c r="D933" s="172" t="s">
        <v>82</v>
      </c>
      <c r="E933" s="172" t="s">
        <v>41</v>
      </c>
      <c r="F933" s="172" t="s">
        <v>83</v>
      </c>
      <c r="G933" s="172" t="s">
        <v>84</v>
      </c>
      <c r="H933" s="177">
        <v>1</v>
      </c>
      <c r="I933" s="178">
        <v>0</v>
      </c>
      <c r="J933" s="176">
        <v>46122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-18.12</v>
      </c>
    </row>
    <row r="934" spans="1:16" ht="19.5" hidden="1" customHeight="1">
      <c r="A934" s="172" t="s">
        <v>3869</v>
      </c>
      <c r="B934" s="176">
        <v>46124</v>
      </c>
      <c r="C934" s="172" t="s">
        <v>2694</v>
      </c>
      <c r="D934" s="172" t="s">
        <v>82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0</v>
      </c>
      <c r="J934" s="176">
        <v>46124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-7.36</v>
      </c>
    </row>
    <row r="935" spans="1:16" ht="19.5" hidden="1" customHeight="1">
      <c r="A935" s="172" t="s">
        <v>3870</v>
      </c>
      <c r="B935" s="176">
        <v>46124</v>
      </c>
      <c r="C935" s="172" t="s">
        <v>92</v>
      </c>
      <c r="D935" s="172" t="s">
        <v>24</v>
      </c>
      <c r="E935" s="172" t="s">
        <v>43</v>
      </c>
      <c r="F935" s="172" t="s">
        <v>125</v>
      </c>
      <c r="G935" s="172" t="s">
        <v>84</v>
      </c>
      <c r="H935" s="177">
        <v>1</v>
      </c>
      <c r="I935" s="178">
        <v>2750</v>
      </c>
      <c r="J935" s="176">
        <v>46121</v>
      </c>
      <c r="K935" s="172" t="s">
        <v>93</v>
      </c>
      <c r="L935" s="172" t="s">
        <v>94</v>
      </c>
      <c r="M935" s="179">
        <v>0.48</v>
      </c>
      <c r="N935" s="177"/>
      <c r="O935" s="177"/>
      <c r="P935" s="180">
        <v>-290</v>
      </c>
    </row>
    <row r="936" spans="1:16" ht="19.5" hidden="1" customHeight="1">
      <c r="A936" s="172" t="s">
        <v>3870</v>
      </c>
      <c r="B936" s="176">
        <v>46124</v>
      </c>
      <c r="C936" s="172" t="s">
        <v>100</v>
      </c>
      <c r="D936" s="172" t="s">
        <v>101</v>
      </c>
      <c r="E936" s="172" t="s">
        <v>43</v>
      </c>
      <c r="F936" s="172" t="s">
        <v>125</v>
      </c>
      <c r="G936" s="172" t="s">
        <v>84</v>
      </c>
      <c r="H936" s="177">
        <v>1</v>
      </c>
      <c r="I936" s="178">
        <v>2750</v>
      </c>
      <c r="J936" s="176">
        <v>46121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975.36</v>
      </c>
    </row>
    <row r="937" spans="1:16" ht="19.5" hidden="1" customHeight="1">
      <c r="A937" s="172" t="s">
        <v>3870</v>
      </c>
      <c r="B937" s="176">
        <v>46124</v>
      </c>
      <c r="C937" s="172" t="s">
        <v>100</v>
      </c>
      <c r="D937" s="172" t="s">
        <v>102</v>
      </c>
      <c r="E937" s="172" t="s">
        <v>43</v>
      </c>
      <c r="F937" s="172" t="s">
        <v>125</v>
      </c>
      <c r="G937" s="172" t="s">
        <v>84</v>
      </c>
      <c r="H937" s="177">
        <v>1</v>
      </c>
      <c r="I937" s="178">
        <v>2750</v>
      </c>
      <c r="J937" s="176">
        <v>46121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9.75</v>
      </c>
    </row>
    <row r="938" spans="1:16" ht="19.5" hidden="1" customHeight="1">
      <c r="A938" s="172" t="s">
        <v>3870</v>
      </c>
      <c r="B938" s="176">
        <v>46124</v>
      </c>
      <c r="C938" s="172" t="s">
        <v>100</v>
      </c>
      <c r="D938" s="172" t="s">
        <v>103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2750</v>
      </c>
      <c r="J938" s="176">
        <v>46121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1764.89</v>
      </c>
    </row>
    <row r="939" spans="1:16" ht="19.5" hidden="1" customHeight="1">
      <c r="A939" s="172" t="s">
        <v>3870</v>
      </c>
      <c r="B939" s="176">
        <v>46124</v>
      </c>
      <c r="C939" s="172" t="s">
        <v>104</v>
      </c>
      <c r="D939" s="172" t="s">
        <v>105</v>
      </c>
      <c r="E939" s="172" t="s">
        <v>43</v>
      </c>
      <c r="F939" s="172" t="s">
        <v>125</v>
      </c>
      <c r="G939" s="172" t="s">
        <v>84</v>
      </c>
      <c r="H939" s="177">
        <v>1</v>
      </c>
      <c r="I939" s="178">
        <v>2750</v>
      </c>
      <c r="J939" s="176">
        <v>46121</v>
      </c>
      <c r="K939" s="172" t="s">
        <v>93</v>
      </c>
      <c r="L939" s="172" t="s">
        <v>94</v>
      </c>
      <c r="M939" s="179">
        <v>0.48</v>
      </c>
      <c r="N939" s="177"/>
      <c r="O939" s="177"/>
      <c r="P939" s="180">
        <v>-1320</v>
      </c>
    </row>
    <row r="940" spans="1:16" ht="19.5" hidden="1" customHeight="1">
      <c r="A940" s="172" t="s">
        <v>3870</v>
      </c>
      <c r="B940" s="176">
        <v>46124</v>
      </c>
      <c r="C940" s="172" t="s">
        <v>2694</v>
      </c>
      <c r="D940" s="172" t="s">
        <v>95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2750</v>
      </c>
      <c r="J940" s="176">
        <v>46121</v>
      </c>
      <c r="K940" s="172" t="s">
        <v>93</v>
      </c>
      <c r="L940" s="172" t="s">
        <v>94</v>
      </c>
      <c r="M940" s="179">
        <v>0.48</v>
      </c>
      <c r="N940" s="177"/>
      <c r="O940" s="177"/>
      <c r="P940" s="180">
        <v>-4.96</v>
      </c>
    </row>
    <row r="941" spans="1:16" ht="19.5" hidden="1" customHeight="1">
      <c r="A941" s="172" t="s">
        <v>3871</v>
      </c>
      <c r="B941" s="176">
        <v>46124</v>
      </c>
      <c r="C941" s="172" t="s">
        <v>92</v>
      </c>
      <c r="D941" s="172" t="s">
        <v>24</v>
      </c>
      <c r="E941" s="172" t="s">
        <v>60</v>
      </c>
      <c r="F941" s="172" t="s">
        <v>1426</v>
      </c>
      <c r="G941" s="172" t="s">
        <v>84</v>
      </c>
      <c r="H941" s="177">
        <v>1</v>
      </c>
      <c r="I941" s="178">
        <v>0</v>
      </c>
      <c r="J941" s="176">
        <v>46117</v>
      </c>
      <c r="K941" s="172" t="s">
        <v>93</v>
      </c>
      <c r="L941" s="172" t="s">
        <v>94</v>
      </c>
      <c r="M941" s="179">
        <v>0</v>
      </c>
      <c r="N941" s="177"/>
      <c r="O941" s="177">
        <v>37</v>
      </c>
      <c r="P941" s="180">
        <v>-56.94</v>
      </c>
    </row>
    <row r="942" spans="1:16" ht="19.5" hidden="1" customHeight="1">
      <c r="A942" s="172" t="s">
        <v>3871</v>
      </c>
      <c r="B942" s="176">
        <v>46124</v>
      </c>
      <c r="C942" s="172" t="s">
        <v>2694</v>
      </c>
      <c r="D942" s="172" t="s">
        <v>95</v>
      </c>
      <c r="E942" s="172" t="s">
        <v>60</v>
      </c>
      <c r="F942" s="172" t="s">
        <v>1426</v>
      </c>
      <c r="G942" s="172" t="s">
        <v>84</v>
      </c>
      <c r="H942" s="177">
        <v>1</v>
      </c>
      <c r="I942" s="178">
        <v>0</v>
      </c>
      <c r="J942" s="176">
        <v>46117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-6.49</v>
      </c>
    </row>
    <row r="943" spans="1:16" ht="19.5" hidden="1" customHeight="1">
      <c r="A943" s="172" t="s">
        <v>3871</v>
      </c>
      <c r="B943" s="176">
        <v>46124</v>
      </c>
      <c r="C943" s="172" t="s">
        <v>92</v>
      </c>
      <c r="D943" s="172" t="s">
        <v>96</v>
      </c>
      <c r="E943" s="172" t="s">
        <v>60</v>
      </c>
      <c r="F943" s="172" t="s">
        <v>1426</v>
      </c>
      <c r="G943" s="172" t="s">
        <v>84</v>
      </c>
      <c r="H943" s="177">
        <v>1</v>
      </c>
      <c r="I943" s="178">
        <v>0</v>
      </c>
      <c r="J943" s="176">
        <v>46117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3871</v>
      </c>
      <c r="B944" s="176">
        <v>46124</v>
      </c>
      <c r="C944" s="172" t="s">
        <v>92</v>
      </c>
      <c r="D944" s="172" t="s">
        <v>97</v>
      </c>
      <c r="E944" s="172" t="s">
        <v>60</v>
      </c>
      <c r="F944" s="172" t="s">
        <v>1426</v>
      </c>
      <c r="G944" s="172" t="s">
        <v>84</v>
      </c>
      <c r="H944" s="177">
        <v>1</v>
      </c>
      <c r="I944" s="178">
        <v>0</v>
      </c>
      <c r="J944" s="176">
        <v>46117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3871</v>
      </c>
      <c r="B945" s="176">
        <v>46124</v>
      </c>
      <c r="C945" s="172" t="s">
        <v>2694</v>
      </c>
      <c r="D945" s="172" t="s">
        <v>98</v>
      </c>
      <c r="E945" s="172" t="s">
        <v>60</v>
      </c>
      <c r="F945" s="172" t="s">
        <v>1426</v>
      </c>
      <c r="G945" s="172" t="s">
        <v>84</v>
      </c>
      <c r="H945" s="177">
        <v>1</v>
      </c>
      <c r="I945" s="178">
        <v>0</v>
      </c>
      <c r="J945" s="176">
        <v>46117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-15</v>
      </c>
    </row>
    <row r="946" spans="1:16" ht="19.5" hidden="1" customHeight="1">
      <c r="A946" s="172" t="s">
        <v>3870</v>
      </c>
      <c r="B946" s="176">
        <v>46124</v>
      </c>
      <c r="C946" s="172" t="s">
        <v>2694</v>
      </c>
      <c r="D946" s="172" t="s">
        <v>82</v>
      </c>
      <c r="E946" s="172" t="s">
        <v>43</v>
      </c>
      <c r="F946" s="172" t="s">
        <v>125</v>
      </c>
      <c r="G946" s="172" t="s">
        <v>84</v>
      </c>
      <c r="H946" s="177">
        <v>1</v>
      </c>
      <c r="I946" s="178">
        <v>0</v>
      </c>
      <c r="J946" s="176">
        <v>46121</v>
      </c>
      <c r="K946" s="172" t="s">
        <v>85</v>
      </c>
      <c r="L946" s="172" t="s">
        <v>85</v>
      </c>
      <c r="M946" s="179">
        <v>0</v>
      </c>
      <c r="N946" s="177"/>
      <c r="O946" s="177"/>
      <c r="P946" s="180">
        <v>-18.53</v>
      </c>
    </row>
    <row r="947" spans="1:16" ht="19.5" hidden="1" customHeight="1">
      <c r="A947" s="172" t="s">
        <v>3872</v>
      </c>
      <c r="B947" s="176">
        <v>46124</v>
      </c>
      <c r="C947" s="172" t="s">
        <v>92</v>
      </c>
      <c r="D947" s="172" t="s">
        <v>24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2750</v>
      </c>
      <c r="J947" s="176">
        <v>46123</v>
      </c>
      <c r="K947" s="172" t="s">
        <v>93</v>
      </c>
      <c r="L947" s="172" t="s">
        <v>94</v>
      </c>
      <c r="M947" s="179">
        <v>0.48</v>
      </c>
      <c r="N947" s="177"/>
      <c r="O947" s="177"/>
      <c r="P947" s="180">
        <v>-73</v>
      </c>
    </row>
    <row r="948" spans="1:16" ht="19.5" hidden="1" customHeight="1">
      <c r="A948" s="172" t="s">
        <v>3872</v>
      </c>
      <c r="B948" s="176">
        <v>46124</v>
      </c>
      <c r="C948" s="172" t="s">
        <v>100</v>
      </c>
      <c r="D948" s="172" t="s">
        <v>101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2750</v>
      </c>
      <c r="J948" s="176">
        <v>46123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1047.6199999999999</v>
      </c>
    </row>
    <row r="949" spans="1:16" ht="19.5" hidden="1" customHeight="1">
      <c r="A949" s="172" t="s">
        <v>3872</v>
      </c>
      <c r="B949" s="176">
        <v>46124</v>
      </c>
      <c r="C949" s="172" t="s">
        <v>100</v>
      </c>
      <c r="D949" s="172" t="s">
        <v>102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2750</v>
      </c>
      <c r="J949" s="176">
        <v>46123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0</v>
      </c>
    </row>
    <row r="950" spans="1:16" ht="19.5" hidden="1" customHeight="1">
      <c r="A950" s="172" t="s">
        <v>3872</v>
      </c>
      <c r="B950" s="176">
        <v>46124</v>
      </c>
      <c r="C950" s="172" t="s">
        <v>100</v>
      </c>
      <c r="D950" s="172" t="s">
        <v>103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2750</v>
      </c>
      <c r="J950" s="176">
        <v>46123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1702.38</v>
      </c>
    </row>
    <row r="951" spans="1:16" ht="19.5" hidden="1" customHeight="1">
      <c r="A951" s="172" t="s">
        <v>3872</v>
      </c>
      <c r="B951" s="176">
        <v>46124</v>
      </c>
      <c r="C951" s="172" t="s">
        <v>104</v>
      </c>
      <c r="D951" s="172" t="s">
        <v>105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2750</v>
      </c>
      <c r="J951" s="176">
        <v>46123</v>
      </c>
      <c r="K951" s="172" t="s">
        <v>93</v>
      </c>
      <c r="L951" s="172" t="s">
        <v>94</v>
      </c>
      <c r="M951" s="179">
        <v>0.48</v>
      </c>
      <c r="N951" s="177"/>
      <c r="O951" s="177"/>
      <c r="P951" s="180">
        <v>-1320</v>
      </c>
    </row>
    <row r="952" spans="1:16" ht="19.5" hidden="1" customHeight="1">
      <c r="A952" s="172" t="s">
        <v>3872</v>
      </c>
      <c r="B952" s="176">
        <v>46124</v>
      </c>
      <c r="C952" s="172" t="s">
        <v>2694</v>
      </c>
      <c r="D952" s="172" t="s">
        <v>95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2750</v>
      </c>
      <c r="J952" s="176">
        <v>46123</v>
      </c>
      <c r="K952" s="172" t="s">
        <v>93</v>
      </c>
      <c r="L952" s="172" t="s">
        <v>94</v>
      </c>
      <c r="M952" s="179">
        <v>0.48</v>
      </c>
      <c r="N952" s="177"/>
      <c r="O952" s="177"/>
      <c r="P952" s="180">
        <v>-6.32</v>
      </c>
    </row>
    <row r="953" spans="1:16" ht="19.5" hidden="1" customHeight="1">
      <c r="A953" s="172" t="s">
        <v>3873</v>
      </c>
      <c r="B953" s="176">
        <v>46124</v>
      </c>
      <c r="C953" s="172" t="s">
        <v>92</v>
      </c>
      <c r="D953" s="172" t="s">
        <v>24</v>
      </c>
      <c r="E953" s="172" t="s">
        <v>40</v>
      </c>
      <c r="F953" s="172" t="s">
        <v>197</v>
      </c>
      <c r="G953" s="172" t="s">
        <v>84</v>
      </c>
      <c r="H953" s="177">
        <v>1</v>
      </c>
      <c r="I953" s="178">
        <v>2750</v>
      </c>
      <c r="J953" s="176">
        <v>46123</v>
      </c>
      <c r="K953" s="172" t="s">
        <v>93</v>
      </c>
      <c r="L953" s="172" t="s">
        <v>94</v>
      </c>
      <c r="M953" s="179">
        <v>0.48</v>
      </c>
      <c r="N953" s="177"/>
      <c r="O953" s="177"/>
      <c r="P953" s="180">
        <v>-67</v>
      </c>
    </row>
    <row r="954" spans="1:16" ht="19.5" hidden="1" customHeight="1">
      <c r="A954" s="172" t="s">
        <v>3873</v>
      </c>
      <c r="B954" s="176">
        <v>46124</v>
      </c>
      <c r="C954" s="172" t="s">
        <v>100</v>
      </c>
      <c r="D954" s="172" t="s">
        <v>101</v>
      </c>
      <c r="E954" s="172" t="s">
        <v>40</v>
      </c>
      <c r="F954" s="172" t="s">
        <v>197</v>
      </c>
      <c r="G954" s="172" t="s">
        <v>84</v>
      </c>
      <c r="H954" s="177">
        <v>1</v>
      </c>
      <c r="I954" s="178">
        <v>2750</v>
      </c>
      <c r="J954" s="176">
        <v>46123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955.82</v>
      </c>
    </row>
    <row r="955" spans="1:16" ht="19.5" hidden="1" customHeight="1">
      <c r="A955" s="172" t="s">
        <v>3873</v>
      </c>
      <c r="B955" s="176">
        <v>46124</v>
      </c>
      <c r="C955" s="172" t="s">
        <v>100</v>
      </c>
      <c r="D955" s="172" t="s">
        <v>102</v>
      </c>
      <c r="E955" s="172" t="s">
        <v>40</v>
      </c>
      <c r="F955" s="172" t="s">
        <v>197</v>
      </c>
      <c r="G955" s="172" t="s">
        <v>84</v>
      </c>
      <c r="H955" s="177">
        <v>1</v>
      </c>
      <c r="I955" s="178">
        <v>2750</v>
      </c>
      <c r="J955" s="176">
        <v>46123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9.56</v>
      </c>
    </row>
    <row r="956" spans="1:16" ht="19.5" hidden="1" customHeight="1">
      <c r="A956" s="172" t="s">
        <v>3873</v>
      </c>
      <c r="B956" s="176">
        <v>46124</v>
      </c>
      <c r="C956" s="172" t="s">
        <v>100</v>
      </c>
      <c r="D956" s="172" t="s">
        <v>103</v>
      </c>
      <c r="E956" s="172" t="s">
        <v>40</v>
      </c>
      <c r="F956" s="172" t="s">
        <v>197</v>
      </c>
      <c r="G956" s="172" t="s">
        <v>84</v>
      </c>
      <c r="H956" s="177">
        <v>1</v>
      </c>
      <c r="I956" s="178">
        <v>2750</v>
      </c>
      <c r="J956" s="176">
        <v>46123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1784.62</v>
      </c>
    </row>
    <row r="957" spans="1:16" ht="19.5" hidden="1" customHeight="1">
      <c r="A957" s="172" t="s">
        <v>3873</v>
      </c>
      <c r="B957" s="176">
        <v>46124</v>
      </c>
      <c r="C957" s="172" t="s">
        <v>104</v>
      </c>
      <c r="D957" s="172" t="s">
        <v>105</v>
      </c>
      <c r="E957" s="172" t="s">
        <v>40</v>
      </c>
      <c r="F957" s="172" t="s">
        <v>197</v>
      </c>
      <c r="G957" s="172" t="s">
        <v>84</v>
      </c>
      <c r="H957" s="177">
        <v>1</v>
      </c>
      <c r="I957" s="178">
        <v>2750</v>
      </c>
      <c r="J957" s="176">
        <v>46123</v>
      </c>
      <c r="K957" s="172" t="s">
        <v>93</v>
      </c>
      <c r="L957" s="172" t="s">
        <v>94</v>
      </c>
      <c r="M957" s="179">
        <v>0.48</v>
      </c>
      <c r="N957" s="177"/>
      <c r="O957" s="177"/>
      <c r="P957" s="180">
        <v>-1320</v>
      </c>
    </row>
    <row r="958" spans="1:16" ht="19.5" hidden="1" customHeight="1">
      <c r="A958" s="172" t="s">
        <v>3873</v>
      </c>
      <c r="B958" s="176">
        <v>46124</v>
      </c>
      <c r="C958" s="172" t="s">
        <v>2694</v>
      </c>
      <c r="D958" s="172" t="s">
        <v>95</v>
      </c>
      <c r="E958" s="172" t="s">
        <v>40</v>
      </c>
      <c r="F958" s="172" t="s">
        <v>197</v>
      </c>
      <c r="G958" s="172" t="s">
        <v>84</v>
      </c>
      <c r="H958" s="177">
        <v>1</v>
      </c>
      <c r="I958" s="178">
        <v>2750</v>
      </c>
      <c r="J958" s="176">
        <v>46123</v>
      </c>
      <c r="K958" s="172" t="s">
        <v>93</v>
      </c>
      <c r="L958" s="172" t="s">
        <v>94</v>
      </c>
      <c r="M958" s="179">
        <v>0.48</v>
      </c>
      <c r="N958" s="177"/>
      <c r="O958" s="177"/>
      <c r="P958" s="180">
        <v>-6.22</v>
      </c>
    </row>
    <row r="959" spans="1:16" ht="19.5" hidden="1" customHeight="1">
      <c r="A959" s="172" t="s">
        <v>3874</v>
      </c>
      <c r="B959" s="176">
        <v>46124</v>
      </c>
      <c r="C959" s="172" t="s">
        <v>92</v>
      </c>
      <c r="D959" s="172" t="s">
        <v>24</v>
      </c>
      <c r="E959" s="172" t="s">
        <v>57</v>
      </c>
      <c r="F959" s="172" t="s">
        <v>1263</v>
      </c>
      <c r="G959" s="172" t="s">
        <v>84</v>
      </c>
      <c r="H959" s="177">
        <v>1</v>
      </c>
      <c r="I959" s="178">
        <v>2750</v>
      </c>
      <c r="J959" s="176">
        <v>46121</v>
      </c>
      <c r="K959" s="172" t="s">
        <v>93</v>
      </c>
      <c r="L959" s="172" t="s">
        <v>94</v>
      </c>
      <c r="M959" s="179">
        <v>0.48</v>
      </c>
      <c r="N959" s="177"/>
      <c r="O959" s="177"/>
      <c r="P959" s="180">
        <v>-71</v>
      </c>
    </row>
    <row r="960" spans="1:16" ht="19.5" hidden="1" customHeight="1">
      <c r="A960" s="172" t="s">
        <v>3874</v>
      </c>
      <c r="B960" s="176">
        <v>46124</v>
      </c>
      <c r="C960" s="172" t="s">
        <v>100</v>
      </c>
      <c r="D960" s="172" t="s">
        <v>101</v>
      </c>
      <c r="E960" s="172" t="s">
        <v>57</v>
      </c>
      <c r="F960" s="172" t="s">
        <v>1263</v>
      </c>
      <c r="G960" s="172" t="s">
        <v>84</v>
      </c>
      <c r="H960" s="177">
        <v>1</v>
      </c>
      <c r="I960" s="178">
        <v>2750</v>
      </c>
      <c r="J960" s="176">
        <v>46121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958.1</v>
      </c>
    </row>
    <row r="961" spans="1:16" ht="19.5" hidden="1" customHeight="1">
      <c r="A961" s="172" t="s">
        <v>3874</v>
      </c>
      <c r="B961" s="176">
        <v>46124</v>
      </c>
      <c r="C961" s="172" t="s">
        <v>100</v>
      </c>
      <c r="D961" s="172" t="s">
        <v>102</v>
      </c>
      <c r="E961" s="172" t="s">
        <v>57</v>
      </c>
      <c r="F961" s="172" t="s">
        <v>1263</v>
      </c>
      <c r="G961" s="172" t="s">
        <v>84</v>
      </c>
      <c r="H961" s="177">
        <v>1</v>
      </c>
      <c r="I961" s="178">
        <v>2750</v>
      </c>
      <c r="J961" s="176">
        <v>46121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9.58</v>
      </c>
    </row>
    <row r="962" spans="1:16" ht="19.5" hidden="1" customHeight="1">
      <c r="A962" s="172" t="s">
        <v>3874</v>
      </c>
      <c r="B962" s="176">
        <v>46124</v>
      </c>
      <c r="C962" s="172" t="s">
        <v>100</v>
      </c>
      <c r="D962" s="172" t="s">
        <v>103</v>
      </c>
      <c r="E962" s="172" t="s">
        <v>57</v>
      </c>
      <c r="F962" s="172" t="s">
        <v>1263</v>
      </c>
      <c r="G962" s="172" t="s">
        <v>84</v>
      </c>
      <c r="H962" s="177">
        <v>1</v>
      </c>
      <c r="I962" s="178">
        <v>2750</v>
      </c>
      <c r="J962" s="176">
        <v>46121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1782.32</v>
      </c>
    </row>
    <row r="963" spans="1:16" ht="19.5" hidden="1" customHeight="1">
      <c r="A963" s="172" t="s">
        <v>3874</v>
      </c>
      <c r="B963" s="176">
        <v>46124</v>
      </c>
      <c r="C963" s="172" t="s">
        <v>104</v>
      </c>
      <c r="D963" s="172" t="s">
        <v>105</v>
      </c>
      <c r="E963" s="172" t="s">
        <v>57</v>
      </c>
      <c r="F963" s="172" t="s">
        <v>1263</v>
      </c>
      <c r="G963" s="172" t="s">
        <v>84</v>
      </c>
      <c r="H963" s="177">
        <v>1</v>
      </c>
      <c r="I963" s="178">
        <v>2750</v>
      </c>
      <c r="J963" s="176">
        <v>46121</v>
      </c>
      <c r="K963" s="172" t="s">
        <v>93</v>
      </c>
      <c r="L963" s="172" t="s">
        <v>94</v>
      </c>
      <c r="M963" s="179">
        <v>0.48</v>
      </c>
      <c r="N963" s="177"/>
      <c r="O963" s="177"/>
      <c r="P963" s="180">
        <v>-1320</v>
      </c>
    </row>
    <row r="964" spans="1:16" ht="19.5" hidden="1" customHeight="1">
      <c r="A964" s="172" t="s">
        <v>3874</v>
      </c>
      <c r="B964" s="176">
        <v>46124</v>
      </c>
      <c r="C964" s="172" t="s">
        <v>2694</v>
      </c>
      <c r="D964" s="172" t="s">
        <v>95</v>
      </c>
      <c r="E964" s="172" t="s">
        <v>57</v>
      </c>
      <c r="F964" s="172" t="s">
        <v>1263</v>
      </c>
      <c r="G964" s="172" t="s">
        <v>84</v>
      </c>
      <c r="H964" s="177">
        <v>1</v>
      </c>
      <c r="I964" s="178">
        <v>2750</v>
      </c>
      <c r="J964" s="176">
        <v>46121</v>
      </c>
      <c r="K964" s="172" t="s">
        <v>93</v>
      </c>
      <c r="L964" s="172" t="s">
        <v>94</v>
      </c>
      <c r="M964" s="179">
        <v>0.48</v>
      </c>
      <c r="N964" s="177"/>
      <c r="O964" s="177"/>
      <c r="P964" s="180">
        <v>-9.52</v>
      </c>
    </row>
    <row r="965" spans="1:16" ht="19.5" hidden="1" customHeight="1">
      <c r="A965" s="172" t="s">
        <v>3875</v>
      </c>
      <c r="B965" s="176">
        <v>46124</v>
      </c>
      <c r="C965" s="172" t="s">
        <v>92</v>
      </c>
      <c r="D965" s="172" t="s">
        <v>24</v>
      </c>
      <c r="E965" s="172" t="s">
        <v>60</v>
      </c>
      <c r="F965" s="172" t="s">
        <v>1426</v>
      </c>
      <c r="G965" s="172" t="s">
        <v>84</v>
      </c>
      <c r="H965" s="177">
        <v>1</v>
      </c>
      <c r="I965" s="178">
        <v>2800</v>
      </c>
      <c r="J965" s="176">
        <v>46123</v>
      </c>
      <c r="K965" s="172" t="s">
        <v>93</v>
      </c>
      <c r="L965" s="172" t="s">
        <v>94</v>
      </c>
      <c r="M965" s="179">
        <v>0.48</v>
      </c>
      <c r="N965" s="177"/>
      <c r="O965" s="177"/>
      <c r="P965" s="180">
        <v>-71</v>
      </c>
    </row>
    <row r="966" spans="1:16" ht="19.5" hidden="1" customHeight="1">
      <c r="A966" s="172" t="s">
        <v>3875</v>
      </c>
      <c r="B966" s="176">
        <v>46124</v>
      </c>
      <c r="C966" s="172" t="s">
        <v>100</v>
      </c>
      <c r="D966" s="172" t="s">
        <v>101</v>
      </c>
      <c r="E966" s="172" t="s">
        <v>60</v>
      </c>
      <c r="F966" s="172" t="s">
        <v>1426</v>
      </c>
      <c r="G966" s="172" t="s">
        <v>84</v>
      </c>
      <c r="H966" s="177">
        <v>1</v>
      </c>
      <c r="I966" s="178">
        <v>2800</v>
      </c>
      <c r="J966" s="176">
        <v>46123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976.19</v>
      </c>
    </row>
    <row r="967" spans="1:16" ht="19.5" hidden="1" customHeight="1">
      <c r="A967" s="172" t="s">
        <v>3875</v>
      </c>
      <c r="B967" s="176">
        <v>46124</v>
      </c>
      <c r="C967" s="172" t="s">
        <v>100</v>
      </c>
      <c r="D967" s="172" t="s">
        <v>102</v>
      </c>
      <c r="E967" s="172" t="s">
        <v>60</v>
      </c>
      <c r="F967" s="172" t="s">
        <v>1426</v>
      </c>
      <c r="G967" s="172" t="s">
        <v>84</v>
      </c>
      <c r="H967" s="177">
        <v>1</v>
      </c>
      <c r="I967" s="178">
        <v>2800</v>
      </c>
      <c r="J967" s="176">
        <v>46123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9.76</v>
      </c>
    </row>
    <row r="968" spans="1:16" ht="19.5" hidden="1" customHeight="1">
      <c r="A968" s="172" t="s">
        <v>3875</v>
      </c>
      <c r="B968" s="176">
        <v>46124</v>
      </c>
      <c r="C968" s="172" t="s">
        <v>100</v>
      </c>
      <c r="D968" s="172" t="s">
        <v>103</v>
      </c>
      <c r="E968" s="172" t="s">
        <v>60</v>
      </c>
      <c r="F968" s="172" t="s">
        <v>1426</v>
      </c>
      <c r="G968" s="172" t="s">
        <v>84</v>
      </c>
      <c r="H968" s="177">
        <v>1</v>
      </c>
      <c r="I968" s="178">
        <v>2800</v>
      </c>
      <c r="J968" s="176">
        <v>46123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1814.05</v>
      </c>
    </row>
    <row r="969" spans="1:16" ht="19.5" hidden="1" customHeight="1">
      <c r="A969" s="172" t="s">
        <v>3875</v>
      </c>
      <c r="B969" s="176">
        <v>46124</v>
      </c>
      <c r="C969" s="172" t="s">
        <v>104</v>
      </c>
      <c r="D969" s="172" t="s">
        <v>105</v>
      </c>
      <c r="E969" s="172" t="s">
        <v>60</v>
      </c>
      <c r="F969" s="172" t="s">
        <v>1426</v>
      </c>
      <c r="G969" s="172" t="s">
        <v>84</v>
      </c>
      <c r="H969" s="177">
        <v>1</v>
      </c>
      <c r="I969" s="178">
        <v>2800</v>
      </c>
      <c r="J969" s="176">
        <v>46123</v>
      </c>
      <c r="K969" s="172" t="s">
        <v>93</v>
      </c>
      <c r="L969" s="172" t="s">
        <v>94</v>
      </c>
      <c r="M969" s="179">
        <v>0.48</v>
      </c>
      <c r="N969" s="177"/>
      <c r="O969" s="177"/>
      <c r="P969" s="180">
        <v>-1344</v>
      </c>
    </row>
    <row r="970" spans="1:16" ht="19.5" hidden="1" customHeight="1">
      <c r="A970" s="172" t="s">
        <v>3875</v>
      </c>
      <c r="B970" s="176">
        <v>46124</v>
      </c>
      <c r="C970" s="172" t="s">
        <v>2694</v>
      </c>
      <c r="D970" s="172" t="s">
        <v>95</v>
      </c>
      <c r="E970" s="172" t="s">
        <v>60</v>
      </c>
      <c r="F970" s="172" t="s">
        <v>1426</v>
      </c>
      <c r="G970" s="172" t="s">
        <v>84</v>
      </c>
      <c r="H970" s="177">
        <v>1</v>
      </c>
      <c r="I970" s="178">
        <v>2800</v>
      </c>
      <c r="J970" s="176">
        <v>46123</v>
      </c>
      <c r="K970" s="172" t="s">
        <v>93</v>
      </c>
      <c r="L970" s="172" t="s">
        <v>94</v>
      </c>
      <c r="M970" s="179">
        <v>0.48</v>
      </c>
      <c r="N970" s="177"/>
      <c r="O970" s="177"/>
      <c r="P970" s="180">
        <v>-6.35</v>
      </c>
    </row>
    <row r="971" spans="1:16" ht="19.5" hidden="1" customHeight="1">
      <c r="A971" s="172" t="s">
        <v>3874</v>
      </c>
      <c r="B971" s="176">
        <v>46124</v>
      </c>
      <c r="C971" s="172" t="s">
        <v>2694</v>
      </c>
      <c r="D971" s="172" t="s">
        <v>82</v>
      </c>
      <c r="E971" s="172" t="s">
        <v>57</v>
      </c>
      <c r="F971" s="172" t="s">
        <v>1263</v>
      </c>
      <c r="G971" s="172" t="s">
        <v>84</v>
      </c>
      <c r="H971" s="177">
        <v>1</v>
      </c>
      <c r="I971" s="178">
        <v>0</v>
      </c>
      <c r="J971" s="176">
        <v>46121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-18.2</v>
      </c>
    </row>
    <row r="972" spans="1:16" ht="19.5" hidden="1" customHeight="1">
      <c r="A972" s="172" t="s">
        <v>3875</v>
      </c>
      <c r="B972" s="176">
        <v>46124</v>
      </c>
      <c r="C972" s="172" t="s">
        <v>2694</v>
      </c>
      <c r="D972" s="172" t="s">
        <v>82</v>
      </c>
      <c r="E972" s="172" t="s">
        <v>60</v>
      </c>
      <c r="F972" s="172" t="s">
        <v>1426</v>
      </c>
      <c r="G972" s="172" t="s">
        <v>84</v>
      </c>
      <c r="H972" s="177">
        <v>1</v>
      </c>
      <c r="I972" s="178">
        <v>0</v>
      </c>
      <c r="J972" s="176">
        <v>46123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-18.55</v>
      </c>
    </row>
    <row r="973" spans="1:16" ht="19.5" hidden="1" customHeight="1">
      <c r="A973" s="172" t="s">
        <v>3801</v>
      </c>
      <c r="B973" s="176">
        <v>46124</v>
      </c>
      <c r="C973" s="172" t="s">
        <v>92</v>
      </c>
      <c r="D973" s="172" t="s">
        <v>24</v>
      </c>
      <c r="E973" s="172" t="s">
        <v>57</v>
      </c>
      <c r="F973" s="172" t="s">
        <v>1263</v>
      </c>
      <c r="G973" s="172" t="s">
        <v>84</v>
      </c>
      <c r="H973" s="177">
        <v>1</v>
      </c>
      <c r="I973" s="178">
        <v>0</v>
      </c>
      <c r="J973" s="176">
        <v>46117</v>
      </c>
      <c r="K973" s="172" t="s">
        <v>93</v>
      </c>
      <c r="L973" s="172" t="s">
        <v>94</v>
      </c>
      <c r="M973" s="179">
        <v>0</v>
      </c>
      <c r="N973" s="177"/>
      <c r="O973" s="177">
        <v>37</v>
      </c>
      <c r="P973" s="180">
        <v>-56.94</v>
      </c>
    </row>
    <row r="974" spans="1:16" ht="19.5" hidden="1" customHeight="1">
      <c r="A974" s="172" t="s">
        <v>3801</v>
      </c>
      <c r="B974" s="176">
        <v>46124</v>
      </c>
      <c r="C974" s="172" t="s">
        <v>2694</v>
      </c>
      <c r="D974" s="172" t="s">
        <v>95</v>
      </c>
      <c r="E974" s="172" t="s">
        <v>57</v>
      </c>
      <c r="F974" s="172" t="s">
        <v>1263</v>
      </c>
      <c r="G974" s="172" t="s">
        <v>84</v>
      </c>
      <c r="H974" s="177">
        <v>1</v>
      </c>
      <c r="I974" s="178">
        <v>0</v>
      </c>
      <c r="J974" s="176">
        <v>46117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-6.95</v>
      </c>
    </row>
    <row r="975" spans="1:16" ht="19.5" hidden="1" customHeight="1">
      <c r="A975" s="172" t="s">
        <v>3801</v>
      </c>
      <c r="B975" s="176">
        <v>46124</v>
      </c>
      <c r="C975" s="172" t="s">
        <v>92</v>
      </c>
      <c r="D975" s="172" t="s">
        <v>96</v>
      </c>
      <c r="E975" s="172" t="s">
        <v>57</v>
      </c>
      <c r="F975" s="172" t="s">
        <v>1263</v>
      </c>
      <c r="G975" s="172" t="s">
        <v>84</v>
      </c>
      <c r="H975" s="177">
        <v>1</v>
      </c>
      <c r="I975" s="178">
        <v>0</v>
      </c>
      <c r="J975" s="176">
        <v>46117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0</v>
      </c>
    </row>
    <row r="976" spans="1:16" ht="19.5" hidden="1" customHeight="1">
      <c r="A976" s="172" t="s">
        <v>3801</v>
      </c>
      <c r="B976" s="176">
        <v>46124</v>
      </c>
      <c r="C976" s="172" t="s">
        <v>92</v>
      </c>
      <c r="D976" s="172" t="s">
        <v>97</v>
      </c>
      <c r="E976" s="172" t="s">
        <v>57</v>
      </c>
      <c r="F976" s="172" t="s">
        <v>1263</v>
      </c>
      <c r="G976" s="172" t="s">
        <v>84</v>
      </c>
      <c r="H976" s="177">
        <v>1</v>
      </c>
      <c r="I976" s="178">
        <v>0</v>
      </c>
      <c r="J976" s="176">
        <v>46117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-56.94</v>
      </c>
    </row>
    <row r="977" spans="1:16" ht="19.5" hidden="1" customHeight="1">
      <c r="A977" s="172" t="s">
        <v>3801</v>
      </c>
      <c r="B977" s="176">
        <v>46124</v>
      </c>
      <c r="C977" s="172" t="s">
        <v>2694</v>
      </c>
      <c r="D977" s="172" t="s">
        <v>98</v>
      </c>
      <c r="E977" s="172" t="s">
        <v>57</v>
      </c>
      <c r="F977" s="172" t="s">
        <v>1263</v>
      </c>
      <c r="G977" s="172" t="s">
        <v>84</v>
      </c>
      <c r="H977" s="177">
        <v>1</v>
      </c>
      <c r="I977" s="178">
        <v>0</v>
      </c>
      <c r="J977" s="176">
        <v>46117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-15</v>
      </c>
    </row>
    <row r="978" spans="1:16" ht="19.5" hidden="1" customHeight="1">
      <c r="A978" s="172" t="s">
        <v>3876</v>
      </c>
      <c r="B978" s="176">
        <v>46124</v>
      </c>
      <c r="C978" s="172" t="s">
        <v>92</v>
      </c>
      <c r="D978" s="172" t="s">
        <v>24</v>
      </c>
      <c r="E978" s="172" t="s">
        <v>57</v>
      </c>
      <c r="F978" s="172" t="s">
        <v>1263</v>
      </c>
      <c r="G978" s="172" t="s">
        <v>84</v>
      </c>
      <c r="H978" s="177">
        <v>1</v>
      </c>
      <c r="I978" s="178">
        <v>0</v>
      </c>
      <c r="J978" s="176">
        <v>46114</v>
      </c>
      <c r="K978" s="172" t="s">
        <v>93</v>
      </c>
      <c r="L978" s="172" t="s">
        <v>94</v>
      </c>
      <c r="M978" s="179">
        <v>0</v>
      </c>
      <c r="N978" s="177"/>
      <c r="O978" s="177">
        <v>32</v>
      </c>
      <c r="P978" s="180">
        <v>-56.94</v>
      </c>
    </row>
    <row r="979" spans="1:16" ht="19.5" hidden="1" customHeight="1">
      <c r="A979" s="172" t="s">
        <v>3876</v>
      </c>
      <c r="B979" s="176">
        <v>46124</v>
      </c>
      <c r="C979" s="172" t="s">
        <v>92</v>
      </c>
      <c r="D979" s="172" t="s">
        <v>96</v>
      </c>
      <c r="E979" s="172" t="s">
        <v>57</v>
      </c>
      <c r="F979" s="172" t="s">
        <v>1263</v>
      </c>
      <c r="G979" s="172" t="s">
        <v>84</v>
      </c>
      <c r="H979" s="177">
        <v>1</v>
      </c>
      <c r="I979" s="178">
        <v>0</v>
      </c>
      <c r="J979" s="176">
        <v>46114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3876</v>
      </c>
      <c r="B980" s="176">
        <v>46124</v>
      </c>
      <c r="C980" s="172" t="s">
        <v>92</v>
      </c>
      <c r="D980" s="172" t="s">
        <v>97</v>
      </c>
      <c r="E980" s="172" t="s">
        <v>57</v>
      </c>
      <c r="F980" s="172" t="s">
        <v>1263</v>
      </c>
      <c r="G980" s="172" t="s">
        <v>84</v>
      </c>
      <c r="H980" s="177">
        <v>1</v>
      </c>
      <c r="I980" s="178">
        <v>0</v>
      </c>
      <c r="J980" s="176">
        <v>46114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-56.94</v>
      </c>
    </row>
    <row r="981" spans="1:16" ht="19.5" hidden="1" customHeight="1">
      <c r="A981" s="172" t="s">
        <v>3877</v>
      </c>
      <c r="B981" s="176">
        <v>46124</v>
      </c>
      <c r="C981" s="172" t="s">
        <v>92</v>
      </c>
      <c r="D981" s="172" t="s">
        <v>24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0</v>
      </c>
      <c r="J981" s="176">
        <v>46120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-77</v>
      </c>
    </row>
    <row r="982" spans="1:16" ht="19.5" hidden="1" customHeight="1">
      <c r="A982" s="172" t="s">
        <v>3877</v>
      </c>
      <c r="B982" s="176">
        <v>46124</v>
      </c>
      <c r="C982" s="172" t="s">
        <v>92</v>
      </c>
      <c r="D982" s="172" t="s">
        <v>97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0</v>
      </c>
      <c r="J982" s="176">
        <v>46120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-77</v>
      </c>
    </row>
    <row r="983" spans="1:16" ht="19.5" hidden="1" customHeight="1">
      <c r="A983" s="172" t="s">
        <v>3877</v>
      </c>
      <c r="B983" s="176">
        <v>46124</v>
      </c>
      <c r="C983" s="172" t="s">
        <v>2694</v>
      </c>
      <c r="D983" s="172" t="s">
        <v>95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0</v>
      </c>
      <c r="J983" s="176">
        <v>46120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-9.0399999999999991</v>
      </c>
    </row>
    <row r="984" spans="1:16" ht="19.5" hidden="1" customHeight="1">
      <c r="A984" s="172" t="s">
        <v>3877</v>
      </c>
      <c r="B984" s="176">
        <v>46124</v>
      </c>
      <c r="C984" s="172" t="s">
        <v>2694</v>
      </c>
      <c r="D984" s="172" t="s">
        <v>98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0</v>
      </c>
      <c r="J984" s="176">
        <v>46120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-15</v>
      </c>
    </row>
    <row r="985" spans="1:16" ht="19.5" hidden="1" customHeight="1">
      <c r="A985" s="172" t="s">
        <v>3878</v>
      </c>
      <c r="B985" s="176">
        <v>46124</v>
      </c>
      <c r="C985" s="172" t="s">
        <v>2694</v>
      </c>
      <c r="D985" s="172" t="s">
        <v>82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46124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-17.55</v>
      </c>
    </row>
    <row r="986" spans="1:16" ht="19.5" customHeight="1">
      <c r="A986" s="172" t="s">
        <v>3720</v>
      </c>
      <c r="B986" s="176">
        <v>46124</v>
      </c>
      <c r="C986" s="172" t="s">
        <v>109</v>
      </c>
      <c r="D986" s="172" t="s">
        <v>139</v>
      </c>
      <c r="E986" s="172" t="s">
        <v>85</v>
      </c>
      <c r="F986" s="172" t="s">
        <v>85</v>
      </c>
      <c r="G986" s="172" t="s">
        <v>85</v>
      </c>
      <c r="H986" s="177">
        <v>0</v>
      </c>
      <c r="I986" s="178">
        <v>0</v>
      </c>
      <c r="J986" s="176">
        <v>46124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-239.83</v>
      </c>
    </row>
    <row r="987" spans="1:16" ht="19.5" customHeight="1">
      <c r="A987" s="172" t="s">
        <v>3718</v>
      </c>
      <c r="B987" s="176">
        <v>46124</v>
      </c>
      <c r="C987" s="172" t="s">
        <v>109</v>
      </c>
      <c r="D987" s="172" t="s">
        <v>139</v>
      </c>
      <c r="E987" s="172" t="s">
        <v>85</v>
      </c>
      <c r="F987" s="172" t="s">
        <v>85</v>
      </c>
      <c r="G987" s="172" t="s">
        <v>85</v>
      </c>
      <c r="H987" s="177">
        <v>0</v>
      </c>
      <c r="I987" s="178">
        <v>0</v>
      </c>
      <c r="J987" s="176">
        <v>46124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-286.98</v>
      </c>
    </row>
    <row r="988" spans="1:16" ht="19.5" customHeight="1">
      <c r="A988" s="172" t="s">
        <v>3719</v>
      </c>
      <c r="B988" s="176">
        <v>46124</v>
      </c>
      <c r="C988" s="172" t="s">
        <v>109</v>
      </c>
      <c r="D988" s="172" t="s">
        <v>139</v>
      </c>
      <c r="E988" s="172" t="s">
        <v>85</v>
      </c>
      <c r="F988" s="172" t="s">
        <v>85</v>
      </c>
      <c r="G988" s="172" t="s">
        <v>85</v>
      </c>
      <c r="H988" s="177">
        <v>0</v>
      </c>
      <c r="I988" s="178">
        <v>0</v>
      </c>
      <c r="J988" s="176">
        <v>46124</v>
      </c>
      <c r="K988" s="172" t="s">
        <v>85</v>
      </c>
      <c r="L988" s="172" t="s">
        <v>85</v>
      </c>
      <c r="M988" s="179">
        <v>0</v>
      </c>
      <c r="N988" s="177"/>
      <c r="O988" s="177"/>
      <c r="P988" s="180">
        <v>-53.46</v>
      </c>
    </row>
    <row r="989" spans="1:16" ht="19.5" customHeight="1">
      <c r="A989" s="172" t="s">
        <v>3433</v>
      </c>
      <c r="B989" s="176">
        <v>46124</v>
      </c>
      <c r="C989" s="172" t="s">
        <v>109</v>
      </c>
      <c r="D989" s="172" t="s">
        <v>139</v>
      </c>
      <c r="E989" s="172" t="s">
        <v>85</v>
      </c>
      <c r="F989" s="172" t="s">
        <v>85</v>
      </c>
      <c r="G989" s="172" t="s">
        <v>85</v>
      </c>
      <c r="H989" s="177">
        <v>0</v>
      </c>
      <c r="I989" s="178">
        <v>0</v>
      </c>
      <c r="J989" s="176">
        <v>46124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-434.63</v>
      </c>
    </row>
    <row r="990" spans="1:16" ht="19.5" customHeight="1">
      <c r="A990" s="172" t="s">
        <v>3432</v>
      </c>
      <c r="B990" s="176">
        <v>46124</v>
      </c>
      <c r="C990" s="172" t="s">
        <v>109</v>
      </c>
      <c r="D990" s="172" t="s">
        <v>139</v>
      </c>
      <c r="E990" s="172" t="s">
        <v>85</v>
      </c>
      <c r="F990" s="172" t="s">
        <v>85</v>
      </c>
      <c r="G990" s="172" t="s">
        <v>85</v>
      </c>
      <c r="H990" s="177">
        <v>0</v>
      </c>
      <c r="I990" s="178">
        <v>0</v>
      </c>
      <c r="J990" s="176">
        <v>46124</v>
      </c>
      <c r="K990" s="172" t="s">
        <v>85</v>
      </c>
      <c r="L990" s="172" t="s">
        <v>85</v>
      </c>
      <c r="M990" s="179">
        <v>0</v>
      </c>
      <c r="N990" s="177"/>
      <c r="O990" s="177"/>
      <c r="P990" s="180">
        <v>-719.66</v>
      </c>
    </row>
    <row r="991" spans="1:16" ht="19.5" customHeight="1">
      <c r="A991" s="172" t="s">
        <v>3434</v>
      </c>
      <c r="B991" s="176">
        <v>46124</v>
      </c>
      <c r="C991" s="172" t="s">
        <v>109</v>
      </c>
      <c r="D991" s="172" t="s">
        <v>139</v>
      </c>
      <c r="E991" s="172" t="s">
        <v>85</v>
      </c>
      <c r="F991" s="172" t="s">
        <v>85</v>
      </c>
      <c r="G991" s="172" t="s">
        <v>85</v>
      </c>
      <c r="H991" s="177">
        <v>0</v>
      </c>
      <c r="I991" s="178">
        <v>0</v>
      </c>
      <c r="J991" s="176">
        <v>46124</v>
      </c>
      <c r="K991" s="172" t="s">
        <v>85</v>
      </c>
      <c r="L991" s="172" t="s">
        <v>85</v>
      </c>
      <c r="M991" s="179">
        <v>0</v>
      </c>
      <c r="N991" s="177"/>
      <c r="O991" s="177"/>
      <c r="P991" s="180">
        <v>-739.98</v>
      </c>
    </row>
    <row r="992" spans="1:16" ht="19.5" customHeight="1">
      <c r="A992" s="172" t="s">
        <v>3406</v>
      </c>
      <c r="B992" s="176">
        <v>46124</v>
      </c>
      <c r="C992" s="172" t="s">
        <v>109</v>
      </c>
      <c r="D992" s="172" t="s">
        <v>139</v>
      </c>
      <c r="E992" s="172" t="s">
        <v>85</v>
      </c>
      <c r="F992" s="172" t="s">
        <v>85</v>
      </c>
      <c r="G992" s="172" t="s">
        <v>85</v>
      </c>
      <c r="H992" s="177">
        <v>0</v>
      </c>
      <c r="I992" s="178">
        <v>0</v>
      </c>
      <c r="J992" s="176">
        <v>46124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-570.20000000000005</v>
      </c>
    </row>
    <row r="993" spans="1:16" ht="19.5" customHeight="1">
      <c r="A993" s="172" t="s">
        <v>3407</v>
      </c>
      <c r="B993" s="176">
        <v>46124</v>
      </c>
      <c r="C993" s="172" t="s">
        <v>109</v>
      </c>
      <c r="D993" s="172" t="s">
        <v>139</v>
      </c>
      <c r="E993" s="172" t="s">
        <v>85</v>
      </c>
      <c r="F993" s="172" t="s">
        <v>85</v>
      </c>
      <c r="G993" s="172" t="s">
        <v>85</v>
      </c>
      <c r="H993" s="177">
        <v>0</v>
      </c>
      <c r="I993" s="178">
        <v>0</v>
      </c>
      <c r="J993" s="176">
        <v>46124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-81.11</v>
      </c>
    </row>
    <row r="994" spans="1:16" ht="19.5" customHeight="1">
      <c r="A994" s="172" t="s">
        <v>3408</v>
      </c>
      <c r="B994" s="176">
        <v>46124</v>
      </c>
      <c r="C994" s="172" t="s">
        <v>109</v>
      </c>
      <c r="D994" s="172" t="s">
        <v>139</v>
      </c>
      <c r="E994" s="172" t="s">
        <v>85</v>
      </c>
      <c r="F994" s="172" t="s">
        <v>85</v>
      </c>
      <c r="G994" s="172" t="s">
        <v>85</v>
      </c>
      <c r="H994" s="177">
        <v>0</v>
      </c>
      <c r="I994" s="178">
        <v>0</v>
      </c>
      <c r="J994" s="176">
        <v>46124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-1500</v>
      </c>
    </row>
    <row r="995" spans="1:16" ht="19.5" customHeight="1">
      <c r="A995" s="172" t="s">
        <v>3251</v>
      </c>
      <c r="B995" s="176">
        <v>46124</v>
      </c>
      <c r="C995" s="172" t="s">
        <v>109</v>
      </c>
      <c r="D995" s="172" t="s">
        <v>139</v>
      </c>
      <c r="E995" s="172" t="s">
        <v>85</v>
      </c>
      <c r="F995" s="172" t="s">
        <v>85</v>
      </c>
      <c r="G995" s="172" t="s">
        <v>85</v>
      </c>
      <c r="H995" s="177">
        <v>0</v>
      </c>
      <c r="I995" s="178">
        <v>0</v>
      </c>
      <c r="J995" s="176">
        <v>46124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-1232.1400000000001</v>
      </c>
    </row>
    <row r="996" spans="1:16" ht="19.5" customHeight="1">
      <c r="A996" s="172" t="s">
        <v>3246</v>
      </c>
      <c r="B996" s="176">
        <v>46124</v>
      </c>
      <c r="C996" s="172" t="s">
        <v>109</v>
      </c>
      <c r="D996" s="172" t="s">
        <v>139</v>
      </c>
      <c r="E996" s="172" t="s">
        <v>85</v>
      </c>
      <c r="F996" s="172" t="s">
        <v>85</v>
      </c>
      <c r="G996" s="172" t="s">
        <v>85</v>
      </c>
      <c r="H996" s="177">
        <v>0</v>
      </c>
      <c r="I996" s="178">
        <v>0</v>
      </c>
      <c r="J996" s="176">
        <v>46124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-354.26</v>
      </c>
    </row>
    <row r="997" spans="1:16" ht="19.5" customHeight="1">
      <c r="A997" s="172" t="s">
        <v>3013</v>
      </c>
      <c r="B997" s="176">
        <v>46124</v>
      </c>
      <c r="C997" s="172" t="s">
        <v>109</v>
      </c>
      <c r="D997" s="172" t="s">
        <v>143</v>
      </c>
      <c r="E997" s="172" t="s">
        <v>85</v>
      </c>
      <c r="F997" s="172" t="s">
        <v>85</v>
      </c>
      <c r="G997" s="172" t="s">
        <v>85</v>
      </c>
      <c r="H997" s="177">
        <v>0</v>
      </c>
      <c r="I997" s="178">
        <v>0</v>
      </c>
      <c r="J997" s="176">
        <v>46124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-412.5</v>
      </c>
    </row>
    <row r="998" spans="1:16" ht="19.5" customHeight="1">
      <c r="A998" s="172" t="s">
        <v>142</v>
      </c>
      <c r="B998" s="176">
        <v>46124</v>
      </c>
      <c r="C998" s="172" t="s">
        <v>109</v>
      </c>
      <c r="D998" s="172" t="s">
        <v>143</v>
      </c>
      <c r="E998" s="172" t="s">
        <v>85</v>
      </c>
      <c r="F998" s="172" t="s">
        <v>85</v>
      </c>
      <c r="G998" s="172" t="s">
        <v>85</v>
      </c>
      <c r="H998" s="177">
        <v>0</v>
      </c>
      <c r="I998" s="178">
        <v>0</v>
      </c>
      <c r="J998" s="176">
        <v>46124</v>
      </c>
      <c r="K998" s="172" t="s">
        <v>85</v>
      </c>
      <c r="L998" s="172" t="s">
        <v>85</v>
      </c>
      <c r="M998" s="179">
        <v>0</v>
      </c>
      <c r="N998" s="177"/>
      <c r="O998" s="177"/>
      <c r="P998" s="180">
        <v>-3295</v>
      </c>
    </row>
  </sheetData>
  <autoFilter ref="A1:P998" xr:uid="{94D1868A-ADFC-44F9-81E5-614AFA92219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sheetPr filterMode="1"/>
  <dimension ref="A1:P625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3583</v>
      </c>
      <c r="B2" s="176">
        <v>46113</v>
      </c>
      <c r="C2" s="172" t="s">
        <v>92</v>
      </c>
      <c r="D2" s="172" t="s">
        <v>96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46107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3583</v>
      </c>
      <c r="B3" s="176">
        <v>46113</v>
      </c>
      <c r="C3" s="172" t="s">
        <v>92</v>
      </c>
      <c r="D3" s="172" t="s">
        <v>97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46107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3583</v>
      </c>
      <c r="B4" s="176">
        <v>46113</v>
      </c>
      <c r="C4" s="172" t="s">
        <v>2694</v>
      </c>
      <c r="D4" s="172" t="s">
        <v>98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46107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3583</v>
      </c>
      <c r="B5" s="176">
        <v>46113</v>
      </c>
      <c r="C5" s="172" t="s">
        <v>92</v>
      </c>
      <c r="D5" s="172" t="s">
        <v>24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46107</v>
      </c>
      <c r="K5" s="172" t="s">
        <v>93</v>
      </c>
      <c r="L5" s="172" t="s">
        <v>94</v>
      </c>
      <c r="M5" s="179">
        <v>0</v>
      </c>
      <c r="N5" s="177"/>
      <c r="O5" s="177">
        <v>35</v>
      </c>
      <c r="P5" s="180">
        <v>-46.77</v>
      </c>
    </row>
    <row r="6" spans="1:16" ht="19.5" hidden="1" customHeight="1">
      <c r="A6" s="172" t="s">
        <v>3583</v>
      </c>
      <c r="B6" s="176">
        <v>46113</v>
      </c>
      <c r="C6" s="172" t="s">
        <v>2694</v>
      </c>
      <c r="D6" s="172" t="s">
        <v>95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46107</v>
      </c>
      <c r="K6" s="172" t="s">
        <v>93</v>
      </c>
      <c r="L6" s="172" t="s">
        <v>94</v>
      </c>
      <c r="M6" s="179">
        <v>0</v>
      </c>
      <c r="N6" s="177"/>
      <c r="O6" s="177"/>
      <c r="P6" s="180">
        <v>-5.79</v>
      </c>
    </row>
    <row r="7" spans="1:16" ht="19.5" hidden="1" customHeight="1">
      <c r="A7" s="172" t="s">
        <v>3584</v>
      </c>
      <c r="B7" s="176">
        <v>46113</v>
      </c>
      <c r="C7" s="172" t="s">
        <v>2694</v>
      </c>
      <c r="D7" s="172" t="s">
        <v>82</v>
      </c>
      <c r="E7" s="172" t="s">
        <v>40</v>
      </c>
      <c r="F7" s="172" t="s">
        <v>197</v>
      </c>
      <c r="G7" s="172" t="s">
        <v>84</v>
      </c>
      <c r="H7" s="177">
        <v>1</v>
      </c>
      <c r="I7" s="178">
        <v>0</v>
      </c>
      <c r="J7" s="176">
        <v>46113</v>
      </c>
      <c r="K7" s="172" t="s">
        <v>85</v>
      </c>
      <c r="L7" s="172" t="s">
        <v>85</v>
      </c>
      <c r="M7" s="179">
        <v>0</v>
      </c>
      <c r="N7" s="177"/>
      <c r="O7" s="177"/>
      <c r="P7" s="180">
        <v>-27.49</v>
      </c>
    </row>
    <row r="8" spans="1:16" ht="19.5" customHeight="1">
      <c r="A8" s="172" t="s">
        <v>85</v>
      </c>
      <c r="B8" s="176">
        <v>46113</v>
      </c>
      <c r="C8" s="172" t="s">
        <v>109</v>
      </c>
      <c r="D8" s="172" t="s">
        <v>110</v>
      </c>
      <c r="E8" s="172" t="s">
        <v>85</v>
      </c>
      <c r="F8" s="172" t="s">
        <v>85</v>
      </c>
      <c r="G8" s="172" t="s">
        <v>3585</v>
      </c>
      <c r="H8" s="177">
        <v>0</v>
      </c>
      <c r="I8" s="178">
        <v>0</v>
      </c>
      <c r="J8" s="176">
        <v>46113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-150</v>
      </c>
    </row>
    <row r="9" spans="1:16" ht="19.5" hidden="1" customHeight="1">
      <c r="A9" s="172" t="s">
        <v>3586</v>
      </c>
      <c r="B9" s="176">
        <v>46113</v>
      </c>
      <c r="C9" s="172" t="s">
        <v>2694</v>
      </c>
      <c r="D9" s="172" t="s">
        <v>82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46113</v>
      </c>
      <c r="K9" s="172" t="s">
        <v>85</v>
      </c>
      <c r="L9" s="172" t="s">
        <v>85</v>
      </c>
      <c r="M9" s="179">
        <v>0</v>
      </c>
      <c r="N9" s="177"/>
      <c r="O9" s="177"/>
      <c r="P9" s="180">
        <v>-20.3</v>
      </c>
    </row>
    <row r="10" spans="1:16" ht="19.5" hidden="1" customHeight="1">
      <c r="A10" s="172" t="s">
        <v>3587</v>
      </c>
      <c r="B10" s="176">
        <v>46113</v>
      </c>
      <c r="C10" s="172" t="s">
        <v>92</v>
      </c>
      <c r="D10" s="172" t="s">
        <v>24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2750</v>
      </c>
      <c r="J10" s="176">
        <v>46111</v>
      </c>
      <c r="K10" s="172" t="s">
        <v>93</v>
      </c>
      <c r="L10" s="172" t="s">
        <v>94</v>
      </c>
      <c r="M10" s="179">
        <v>0.43</v>
      </c>
      <c r="N10" s="177"/>
      <c r="O10" s="177">
        <v>33</v>
      </c>
      <c r="P10" s="180">
        <v>-89.16</v>
      </c>
    </row>
    <row r="11" spans="1:16" ht="19.5" hidden="1" customHeight="1">
      <c r="A11" s="172" t="s">
        <v>3587</v>
      </c>
      <c r="B11" s="176">
        <v>46113</v>
      </c>
      <c r="C11" s="172" t="s">
        <v>100</v>
      </c>
      <c r="D11" s="172" t="s">
        <v>101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2750</v>
      </c>
      <c r="J11" s="176">
        <v>46111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1000</v>
      </c>
    </row>
    <row r="12" spans="1:16" ht="19.5" hidden="1" customHeight="1">
      <c r="A12" s="172" t="s">
        <v>3587</v>
      </c>
      <c r="B12" s="176">
        <v>46113</v>
      </c>
      <c r="C12" s="172" t="s">
        <v>100</v>
      </c>
      <c r="D12" s="172" t="s">
        <v>102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2750</v>
      </c>
      <c r="J12" s="176">
        <v>46111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</v>
      </c>
    </row>
    <row r="13" spans="1:16" ht="19.5" hidden="1" customHeight="1">
      <c r="A13" s="172" t="s">
        <v>3587</v>
      </c>
      <c r="B13" s="176">
        <v>46113</v>
      </c>
      <c r="C13" s="172" t="s">
        <v>100</v>
      </c>
      <c r="D13" s="172" t="s">
        <v>103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2750</v>
      </c>
      <c r="J13" s="176">
        <v>46111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1740</v>
      </c>
    </row>
    <row r="14" spans="1:16" ht="19.5" hidden="1" customHeight="1">
      <c r="A14" s="172" t="s">
        <v>3587</v>
      </c>
      <c r="B14" s="176">
        <v>46113</v>
      </c>
      <c r="C14" s="172" t="s">
        <v>104</v>
      </c>
      <c r="D14" s="172" t="s">
        <v>105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2750</v>
      </c>
      <c r="J14" s="176">
        <v>46111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-1182.5</v>
      </c>
    </row>
    <row r="15" spans="1:16" ht="19.5" hidden="1" customHeight="1">
      <c r="A15" s="172" t="s">
        <v>3587</v>
      </c>
      <c r="B15" s="176">
        <v>46113</v>
      </c>
      <c r="C15" s="172" t="s">
        <v>2694</v>
      </c>
      <c r="D15" s="172" t="s">
        <v>95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2750</v>
      </c>
      <c r="J15" s="176">
        <v>46111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-7.12</v>
      </c>
    </row>
    <row r="16" spans="1:16" ht="19.5" hidden="1" customHeight="1">
      <c r="A16" s="172" t="s">
        <v>3588</v>
      </c>
      <c r="B16" s="176">
        <v>46113</v>
      </c>
      <c r="C16" s="172" t="s">
        <v>2694</v>
      </c>
      <c r="D16" s="172" t="s">
        <v>82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46113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-19.78</v>
      </c>
    </row>
    <row r="17" spans="1:16" ht="19.5" hidden="1" customHeight="1">
      <c r="A17" s="172" t="s">
        <v>3589</v>
      </c>
      <c r="B17" s="176">
        <v>46113</v>
      </c>
      <c r="C17" s="172" t="s">
        <v>92</v>
      </c>
      <c r="D17" s="172" t="s">
        <v>96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46103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3589</v>
      </c>
      <c r="B18" s="176">
        <v>46113</v>
      </c>
      <c r="C18" s="172" t="s">
        <v>92</v>
      </c>
      <c r="D18" s="172" t="s">
        <v>97</v>
      </c>
      <c r="E18" s="172" t="s">
        <v>39</v>
      </c>
      <c r="F18" s="172" t="s">
        <v>117</v>
      </c>
      <c r="G18" s="172" t="s">
        <v>84</v>
      </c>
      <c r="H18" s="177">
        <v>1</v>
      </c>
      <c r="I18" s="178">
        <v>0</v>
      </c>
      <c r="J18" s="176">
        <v>46103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-46.77</v>
      </c>
    </row>
    <row r="19" spans="1:16" ht="19.5" hidden="1" customHeight="1">
      <c r="A19" s="172" t="s">
        <v>3589</v>
      </c>
      <c r="B19" s="176">
        <v>46113</v>
      </c>
      <c r="C19" s="172" t="s">
        <v>2694</v>
      </c>
      <c r="D19" s="172" t="s">
        <v>98</v>
      </c>
      <c r="E19" s="172" t="s">
        <v>39</v>
      </c>
      <c r="F19" s="172" t="s">
        <v>117</v>
      </c>
      <c r="G19" s="172" t="s">
        <v>84</v>
      </c>
      <c r="H19" s="177">
        <v>1</v>
      </c>
      <c r="I19" s="178">
        <v>0</v>
      </c>
      <c r="J19" s="176">
        <v>46103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3589</v>
      </c>
      <c r="B20" s="176">
        <v>46113</v>
      </c>
      <c r="C20" s="172" t="s">
        <v>92</v>
      </c>
      <c r="D20" s="172" t="s">
        <v>24</v>
      </c>
      <c r="E20" s="172" t="s">
        <v>39</v>
      </c>
      <c r="F20" s="172" t="s">
        <v>117</v>
      </c>
      <c r="G20" s="172" t="s">
        <v>84</v>
      </c>
      <c r="H20" s="177">
        <v>1</v>
      </c>
      <c r="I20" s="178">
        <v>0</v>
      </c>
      <c r="J20" s="176">
        <v>46103</v>
      </c>
      <c r="K20" s="172" t="s">
        <v>93</v>
      </c>
      <c r="L20" s="172" t="s">
        <v>94</v>
      </c>
      <c r="M20" s="179">
        <v>0</v>
      </c>
      <c r="N20" s="177"/>
      <c r="O20" s="177">
        <v>32</v>
      </c>
      <c r="P20" s="180">
        <v>-46.77</v>
      </c>
    </row>
    <row r="21" spans="1:16" ht="19.5" hidden="1" customHeight="1">
      <c r="A21" s="172" t="s">
        <v>3589</v>
      </c>
      <c r="B21" s="176">
        <v>46113</v>
      </c>
      <c r="C21" s="172" t="s">
        <v>2694</v>
      </c>
      <c r="D21" s="172" t="s">
        <v>95</v>
      </c>
      <c r="E21" s="172" t="s">
        <v>39</v>
      </c>
      <c r="F21" s="172" t="s">
        <v>117</v>
      </c>
      <c r="G21" s="172" t="s">
        <v>84</v>
      </c>
      <c r="H21" s="177">
        <v>1</v>
      </c>
      <c r="I21" s="178">
        <v>0</v>
      </c>
      <c r="J21" s="176">
        <v>46103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-9.2899999999999991</v>
      </c>
    </row>
    <row r="22" spans="1:16" ht="19.5" hidden="1" customHeight="1">
      <c r="A22" s="172" t="s">
        <v>3587</v>
      </c>
      <c r="B22" s="176">
        <v>46113</v>
      </c>
      <c r="C22" s="172" t="s">
        <v>2694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46111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-19</v>
      </c>
    </row>
    <row r="23" spans="1:16" ht="19.5" hidden="1" customHeight="1">
      <c r="A23" s="172" t="s">
        <v>3590</v>
      </c>
      <c r="B23" s="176">
        <v>46113</v>
      </c>
      <c r="C23" s="172" t="s">
        <v>92</v>
      </c>
      <c r="D23" s="172" t="s">
        <v>24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46105</v>
      </c>
      <c r="K23" s="172" t="s">
        <v>93</v>
      </c>
      <c r="L23" s="172" t="s">
        <v>94</v>
      </c>
      <c r="M23" s="179">
        <v>0</v>
      </c>
      <c r="N23" s="177"/>
      <c r="O23" s="177">
        <v>34</v>
      </c>
      <c r="P23" s="180">
        <v>-46.77</v>
      </c>
    </row>
    <row r="24" spans="1:16" ht="19.5" hidden="1" customHeight="1">
      <c r="A24" s="172" t="s">
        <v>3590</v>
      </c>
      <c r="B24" s="176">
        <v>46113</v>
      </c>
      <c r="C24" s="172" t="s">
        <v>2694</v>
      </c>
      <c r="D24" s="172" t="s">
        <v>95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0</v>
      </c>
      <c r="J24" s="176">
        <v>46105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-5.34</v>
      </c>
    </row>
    <row r="25" spans="1:16" ht="19.5" hidden="1" customHeight="1">
      <c r="A25" s="172" t="s">
        <v>3590</v>
      </c>
      <c r="B25" s="176">
        <v>46113</v>
      </c>
      <c r="C25" s="172" t="s">
        <v>92</v>
      </c>
      <c r="D25" s="172" t="s">
        <v>96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0</v>
      </c>
      <c r="J25" s="176">
        <v>46105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hidden="1" customHeight="1">
      <c r="A26" s="172" t="s">
        <v>3590</v>
      </c>
      <c r="B26" s="176">
        <v>46113</v>
      </c>
      <c r="C26" s="172" t="s">
        <v>92</v>
      </c>
      <c r="D26" s="172" t="s">
        <v>97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46105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-46.77</v>
      </c>
    </row>
    <row r="27" spans="1:16" ht="19.5" hidden="1" customHeight="1">
      <c r="A27" s="172" t="s">
        <v>3590</v>
      </c>
      <c r="B27" s="176">
        <v>46113</v>
      </c>
      <c r="C27" s="172" t="s">
        <v>2694</v>
      </c>
      <c r="D27" s="172" t="s">
        <v>98</v>
      </c>
      <c r="E27" s="172" t="s">
        <v>38</v>
      </c>
      <c r="F27" s="172" t="s">
        <v>87</v>
      </c>
      <c r="G27" s="172" t="s">
        <v>84</v>
      </c>
      <c r="H27" s="177">
        <v>1</v>
      </c>
      <c r="I27" s="178">
        <v>0</v>
      </c>
      <c r="J27" s="176">
        <v>46105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hidden="1" customHeight="1">
      <c r="A28" s="172" t="s">
        <v>3591</v>
      </c>
      <c r="B28" s="176">
        <v>46113</v>
      </c>
      <c r="C28" s="172" t="s">
        <v>92</v>
      </c>
      <c r="D28" s="172" t="s">
        <v>24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2163</v>
      </c>
      <c r="J28" s="176">
        <v>46109</v>
      </c>
      <c r="K28" s="172" t="s">
        <v>93</v>
      </c>
      <c r="L28" s="172" t="s">
        <v>94</v>
      </c>
      <c r="M28" s="179">
        <v>0.43</v>
      </c>
      <c r="N28" s="177"/>
      <c r="O28" s="177">
        <v>34</v>
      </c>
      <c r="P28" s="180">
        <v>-103.16</v>
      </c>
    </row>
    <row r="29" spans="1:16" ht="19.5" hidden="1" customHeight="1">
      <c r="A29" s="172" t="s">
        <v>3591</v>
      </c>
      <c r="B29" s="176">
        <v>46113</v>
      </c>
      <c r="C29" s="172" t="s">
        <v>100</v>
      </c>
      <c r="D29" s="172" t="s">
        <v>101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2163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754.29</v>
      </c>
    </row>
    <row r="30" spans="1:16" ht="19.5" hidden="1" customHeight="1">
      <c r="A30" s="172" t="s">
        <v>3591</v>
      </c>
      <c r="B30" s="176">
        <v>46113</v>
      </c>
      <c r="C30" s="172" t="s">
        <v>100</v>
      </c>
      <c r="D30" s="172" t="s">
        <v>102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2163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7.54</v>
      </c>
    </row>
    <row r="31" spans="1:16" ht="19.5" hidden="1" customHeight="1">
      <c r="A31" s="172" t="s">
        <v>3591</v>
      </c>
      <c r="B31" s="176">
        <v>46113</v>
      </c>
      <c r="C31" s="172" t="s">
        <v>100</v>
      </c>
      <c r="D31" s="172" t="s">
        <v>103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2163</v>
      </c>
      <c r="J31" s="176">
        <v>46109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1401.17</v>
      </c>
    </row>
    <row r="32" spans="1:16" ht="19.5" hidden="1" customHeight="1">
      <c r="A32" s="172" t="s">
        <v>3591</v>
      </c>
      <c r="B32" s="176">
        <v>46113</v>
      </c>
      <c r="C32" s="172" t="s">
        <v>104</v>
      </c>
      <c r="D32" s="172" t="s">
        <v>105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2163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-930.09</v>
      </c>
    </row>
    <row r="33" spans="1:16" ht="19.5" hidden="1" customHeight="1">
      <c r="A33" s="172" t="s">
        <v>3591</v>
      </c>
      <c r="B33" s="176">
        <v>46113</v>
      </c>
      <c r="C33" s="172" t="s">
        <v>2694</v>
      </c>
      <c r="D33" s="172" t="s">
        <v>95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2163</v>
      </c>
      <c r="J33" s="176">
        <v>46109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-6.28</v>
      </c>
    </row>
    <row r="34" spans="1:16" ht="19.5" hidden="1" customHeight="1">
      <c r="A34" s="172" t="s">
        <v>3591</v>
      </c>
      <c r="B34" s="176">
        <v>46113</v>
      </c>
      <c r="C34" s="172" t="s">
        <v>2694</v>
      </c>
      <c r="D34" s="172" t="s">
        <v>82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46109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-14.33</v>
      </c>
    </row>
    <row r="35" spans="1:16" ht="19.5" hidden="1" customHeight="1">
      <c r="A35" s="172" t="s">
        <v>3592</v>
      </c>
      <c r="B35" s="176">
        <v>46113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46106</v>
      </c>
      <c r="K35" s="172" t="s">
        <v>93</v>
      </c>
      <c r="L35" s="172" t="s">
        <v>94</v>
      </c>
      <c r="M35" s="179">
        <v>0</v>
      </c>
      <c r="N35" s="177"/>
      <c r="O35" s="177">
        <v>34</v>
      </c>
      <c r="P35" s="180">
        <v>-56.94</v>
      </c>
    </row>
    <row r="36" spans="1:16" ht="19.5" hidden="1" customHeight="1">
      <c r="A36" s="172" t="s">
        <v>3592</v>
      </c>
      <c r="B36" s="176">
        <v>46113</v>
      </c>
      <c r="C36" s="172" t="s">
        <v>92</v>
      </c>
      <c r="D36" s="172" t="s">
        <v>96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46106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3592</v>
      </c>
      <c r="B37" s="176">
        <v>46113</v>
      </c>
      <c r="C37" s="172" t="s">
        <v>92</v>
      </c>
      <c r="D37" s="172" t="s">
        <v>97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46106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3593</v>
      </c>
      <c r="B38" s="176">
        <v>46113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46108</v>
      </c>
      <c r="K38" s="172" t="s">
        <v>93</v>
      </c>
      <c r="L38" s="172" t="s">
        <v>94</v>
      </c>
      <c r="M38" s="179">
        <v>0</v>
      </c>
      <c r="N38" s="177"/>
      <c r="O38" s="177">
        <v>35</v>
      </c>
      <c r="P38" s="180">
        <v>-56.94</v>
      </c>
    </row>
    <row r="39" spans="1:16" ht="19.5" hidden="1" customHeight="1">
      <c r="A39" s="172" t="s">
        <v>3593</v>
      </c>
      <c r="B39" s="176">
        <v>46113</v>
      </c>
      <c r="C39" s="172" t="s">
        <v>2694</v>
      </c>
      <c r="D39" s="172" t="s">
        <v>95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46108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-7.56</v>
      </c>
    </row>
    <row r="40" spans="1:16" ht="19.5" hidden="1" customHeight="1">
      <c r="A40" s="172" t="s">
        <v>3593</v>
      </c>
      <c r="B40" s="176">
        <v>46113</v>
      </c>
      <c r="C40" s="172" t="s">
        <v>92</v>
      </c>
      <c r="D40" s="172" t="s">
        <v>96</v>
      </c>
      <c r="E40" s="172" t="s">
        <v>60</v>
      </c>
      <c r="F40" s="172" t="s">
        <v>1426</v>
      </c>
      <c r="G40" s="172" t="s">
        <v>84</v>
      </c>
      <c r="H40" s="177">
        <v>1</v>
      </c>
      <c r="I40" s="178">
        <v>0</v>
      </c>
      <c r="J40" s="176">
        <v>46108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3593</v>
      </c>
      <c r="B41" s="176">
        <v>46113</v>
      </c>
      <c r="C41" s="172" t="s">
        <v>92</v>
      </c>
      <c r="D41" s="172" t="s">
        <v>97</v>
      </c>
      <c r="E41" s="172" t="s">
        <v>60</v>
      </c>
      <c r="F41" s="172" t="s">
        <v>1426</v>
      </c>
      <c r="G41" s="172" t="s">
        <v>84</v>
      </c>
      <c r="H41" s="177">
        <v>1</v>
      </c>
      <c r="I41" s="178">
        <v>0</v>
      </c>
      <c r="J41" s="176">
        <v>46108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-56.94</v>
      </c>
    </row>
    <row r="42" spans="1:16" ht="19.5" hidden="1" customHeight="1">
      <c r="A42" s="172" t="s">
        <v>3593</v>
      </c>
      <c r="B42" s="176">
        <v>46113</v>
      </c>
      <c r="C42" s="172" t="s">
        <v>2694</v>
      </c>
      <c r="D42" s="172" t="s">
        <v>98</v>
      </c>
      <c r="E42" s="172" t="s">
        <v>60</v>
      </c>
      <c r="F42" s="172" t="s">
        <v>1426</v>
      </c>
      <c r="G42" s="172" t="s">
        <v>84</v>
      </c>
      <c r="H42" s="177">
        <v>1</v>
      </c>
      <c r="I42" s="178">
        <v>0</v>
      </c>
      <c r="J42" s="176">
        <v>46108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hidden="1" customHeight="1">
      <c r="A43" s="172" t="s">
        <v>3594</v>
      </c>
      <c r="B43" s="176">
        <v>46113</v>
      </c>
      <c r="C43" s="172" t="s">
        <v>2694</v>
      </c>
      <c r="D43" s="172" t="s">
        <v>82</v>
      </c>
      <c r="E43" s="172" t="s">
        <v>58</v>
      </c>
      <c r="F43" s="172" t="s">
        <v>1300</v>
      </c>
      <c r="G43" s="172" t="s">
        <v>84</v>
      </c>
      <c r="H43" s="177">
        <v>1</v>
      </c>
      <c r="I43" s="178">
        <v>0</v>
      </c>
      <c r="J43" s="176">
        <v>46113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-5.12</v>
      </c>
    </row>
    <row r="44" spans="1:16" ht="19.5" hidden="1" customHeight="1">
      <c r="A44" s="172" t="s">
        <v>3577</v>
      </c>
      <c r="B44" s="176">
        <v>46113</v>
      </c>
      <c r="C44" s="172" t="s">
        <v>166</v>
      </c>
      <c r="D44" s="172" t="s">
        <v>167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-2103</v>
      </c>
      <c r="J44" s="176">
        <v>46110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-802.28</v>
      </c>
    </row>
    <row r="45" spans="1:16" ht="19.5" hidden="1" customHeight="1">
      <c r="A45" s="172" t="s">
        <v>3577</v>
      </c>
      <c r="B45" s="176">
        <v>46113</v>
      </c>
      <c r="C45" s="172" t="s">
        <v>166</v>
      </c>
      <c r="D45" s="172" t="s">
        <v>102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-2103</v>
      </c>
      <c r="J45" s="176">
        <v>46110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-8.02</v>
      </c>
    </row>
    <row r="46" spans="1:16" ht="19.5" hidden="1" customHeight="1">
      <c r="A46" s="172" t="s">
        <v>3577</v>
      </c>
      <c r="B46" s="176">
        <v>46113</v>
      </c>
      <c r="C46" s="172" t="s">
        <v>166</v>
      </c>
      <c r="D46" s="172" t="s">
        <v>103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-2103</v>
      </c>
      <c r="J46" s="176">
        <v>46110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-1292.7</v>
      </c>
    </row>
    <row r="47" spans="1:16" ht="19.5" hidden="1" customHeight="1">
      <c r="A47" s="172" t="s">
        <v>3577</v>
      </c>
      <c r="B47" s="176">
        <v>46113</v>
      </c>
      <c r="C47" s="172" t="s">
        <v>104</v>
      </c>
      <c r="D47" s="172" t="s">
        <v>168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-2103</v>
      </c>
      <c r="J47" s="176">
        <v>46110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904.29</v>
      </c>
    </row>
    <row r="48" spans="1:16" ht="19.5" hidden="1" customHeight="1">
      <c r="A48" s="172" t="s">
        <v>3595</v>
      </c>
      <c r="B48" s="176">
        <v>46113</v>
      </c>
      <c r="C48" s="172" t="s">
        <v>92</v>
      </c>
      <c r="D48" s="172" t="s">
        <v>24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2146</v>
      </c>
      <c r="J48" s="176">
        <v>46110</v>
      </c>
      <c r="K48" s="172" t="s">
        <v>93</v>
      </c>
      <c r="L48" s="172" t="s">
        <v>94</v>
      </c>
      <c r="M48" s="179">
        <v>0.43</v>
      </c>
      <c r="N48" s="177"/>
      <c r="O48" s="177">
        <v>33</v>
      </c>
      <c r="P48" s="180">
        <v>-82.21</v>
      </c>
    </row>
    <row r="49" spans="1:16" ht="19.5" hidden="1" customHeight="1">
      <c r="A49" s="172" t="s">
        <v>3595</v>
      </c>
      <c r="B49" s="176">
        <v>46113</v>
      </c>
      <c r="C49" s="172" t="s">
        <v>100</v>
      </c>
      <c r="D49" s="172" t="s">
        <v>101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2146</v>
      </c>
      <c r="J49" s="176">
        <v>46110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831.59</v>
      </c>
    </row>
    <row r="50" spans="1:16" ht="19.5" hidden="1" customHeight="1">
      <c r="A50" s="172" t="s">
        <v>3595</v>
      </c>
      <c r="B50" s="176">
        <v>46113</v>
      </c>
      <c r="C50" s="172" t="s">
        <v>100</v>
      </c>
      <c r="D50" s="172" t="s">
        <v>102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2146</v>
      </c>
      <c r="J50" s="176">
        <v>46110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8.32</v>
      </c>
    </row>
    <row r="51" spans="1:16" ht="19.5" hidden="1" customHeight="1">
      <c r="A51" s="172" t="s">
        <v>3595</v>
      </c>
      <c r="B51" s="176">
        <v>46113</v>
      </c>
      <c r="C51" s="172" t="s">
        <v>100</v>
      </c>
      <c r="D51" s="172" t="s">
        <v>103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2146</v>
      </c>
      <c r="J51" s="176">
        <v>46110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1306.0899999999999</v>
      </c>
    </row>
    <row r="52" spans="1:16" ht="19.5" hidden="1" customHeight="1">
      <c r="A52" s="172" t="s">
        <v>3595</v>
      </c>
      <c r="B52" s="176">
        <v>46113</v>
      </c>
      <c r="C52" s="172" t="s">
        <v>104</v>
      </c>
      <c r="D52" s="172" t="s">
        <v>105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2146</v>
      </c>
      <c r="J52" s="176">
        <v>46110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-922.78</v>
      </c>
    </row>
    <row r="53" spans="1:16" ht="19.5" hidden="1" customHeight="1">
      <c r="A53" s="172" t="s">
        <v>3595</v>
      </c>
      <c r="B53" s="176">
        <v>46113</v>
      </c>
      <c r="C53" s="172" t="s">
        <v>2694</v>
      </c>
      <c r="D53" s="172" t="s">
        <v>95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2146</v>
      </c>
      <c r="J53" s="176">
        <v>46110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-7.13</v>
      </c>
    </row>
    <row r="54" spans="1:16" ht="19.5" hidden="1" customHeight="1">
      <c r="A54" s="172" t="s">
        <v>3595</v>
      </c>
      <c r="B54" s="176">
        <v>46113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46110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-15.8</v>
      </c>
    </row>
    <row r="55" spans="1:16" ht="19.5" hidden="1" customHeight="1">
      <c r="A55" s="172" t="s">
        <v>3577</v>
      </c>
      <c r="B55" s="176">
        <v>46113</v>
      </c>
      <c r="C55" s="172" t="s">
        <v>2694</v>
      </c>
      <c r="D55" s="172" t="s">
        <v>82</v>
      </c>
      <c r="E55" s="172" t="s">
        <v>39</v>
      </c>
      <c r="F55" s="172" t="s">
        <v>117</v>
      </c>
      <c r="G55" s="172" t="s">
        <v>84</v>
      </c>
      <c r="H55" s="177">
        <v>1</v>
      </c>
      <c r="I55" s="178">
        <v>0</v>
      </c>
      <c r="J55" s="176">
        <v>46110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15.24</v>
      </c>
    </row>
    <row r="56" spans="1:16" ht="19.5" hidden="1" customHeight="1">
      <c r="A56" s="172" t="s">
        <v>3596</v>
      </c>
      <c r="B56" s="176">
        <v>46113</v>
      </c>
      <c r="C56" s="172" t="s">
        <v>92</v>
      </c>
      <c r="D56" s="172" t="s">
        <v>24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2650</v>
      </c>
      <c r="J56" s="176">
        <v>46112</v>
      </c>
      <c r="K56" s="172" t="s">
        <v>93</v>
      </c>
      <c r="L56" s="172" t="s">
        <v>94</v>
      </c>
      <c r="M56" s="179">
        <v>0.43</v>
      </c>
      <c r="N56" s="177"/>
      <c r="O56" s="177">
        <v>32</v>
      </c>
      <c r="P56" s="180">
        <v>-75.45</v>
      </c>
    </row>
    <row r="57" spans="1:16" ht="19.5" hidden="1" customHeight="1">
      <c r="A57" s="172" t="s">
        <v>3596</v>
      </c>
      <c r="B57" s="176">
        <v>46113</v>
      </c>
      <c r="C57" s="172" t="s">
        <v>100</v>
      </c>
      <c r="D57" s="172" t="s">
        <v>101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2650</v>
      </c>
      <c r="J57" s="176">
        <v>46112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1076.19</v>
      </c>
    </row>
    <row r="58" spans="1:16" ht="19.5" hidden="1" customHeight="1">
      <c r="A58" s="172" t="s">
        <v>3596</v>
      </c>
      <c r="B58" s="176">
        <v>46113</v>
      </c>
      <c r="C58" s="172" t="s">
        <v>100</v>
      </c>
      <c r="D58" s="172" t="s">
        <v>102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2650</v>
      </c>
      <c r="J58" s="176">
        <v>46112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10.76</v>
      </c>
    </row>
    <row r="59" spans="1:16" ht="19.5" hidden="1" customHeight="1">
      <c r="A59" s="172" t="s">
        <v>3596</v>
      </c>
      <c r="B59" s="176">
        <v>46113</v>
      </c>
      <c r="C59" s="172" t="s">
        <v>100</v>
      </c>
      <c r="D59" s="172" t="s">
        <v>103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2650</v>
      </c>
      <c r="J59" s="176">
        <v>46112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1563.05</v>
      </c>
    </row>
    <row r="60" spans="1:16" ht="19.5" hidden="1" customHeight="1">
      <c r="A60" s="172" t="s">
        <v>3596</v>
      </c>
      <c r="B60" s="176">
        <v>46113</v>
      </c>
      <c r="C60" s="172" t="s">
        <v>104</v>
      </c>
      <c r="D60" s="172" t="s">
        <v>105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2650</v>
      </c>
      <c r="J60" s="176">
        <v>46112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-1139.5</v>
      </c>
    </row>
    <row r="61" spans="1:16" ht="19.5" hidden="1" customHeight="1">
      <c r="A61" s="172" t="s">
        <v>3596</v>
      </c>
      <c r="B61" s="176">
        <v>46113</v>
      </c>
      <c r="C61" s="172" t="s">
        <v>2694</v>
      </c>
      <c r="D61" s="172" t="s">
        <v>95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2650</v>
      </c>
      <c r="J61" s="176">
        <v>46112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-6.97</v>
      </c>
    </row>
    <row r="62" spans="1:16" ht="19.5" hidden="1" customHeight="1">
      <c r="A62" s="172" t="s">
        <v>3596</v>
      </c>
      <c r="B62" s="176">
        <v>46113</v>
      </c>
      <c r="C62" s="172" t="s">
        <v>2694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46112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-20.45</v>
      </c>
    </row>
    <row r="63" spans="1:16" ht="19.5" hidden="1" customHeight="1">
      <c r="A63" s="172" t="s">
        <v>3597</v>
      </c>
      <c r="B63" s="176">
        <v>46113</v>
      </c>
      <c r="C63" s="172" t="s">
        <v>92</v>
      </c>
      <c r="D63" s="172" t="s">
        <v>24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2400</v>
      </c>
      <c r="J63" s="176">
        <v>46111</v>
      </c>
      <c r="K63" s="172" t="s">
        <v>93</v>
      </c>
      <c r="L63" s="172" t="s">
        <v>94</v>
      </c>
      <c r="M63" s="179">
        <v>0.43</v>
      </c>
      <c r="N63" s="177"/>
      <c r="O63" s="177">
        <v>33</v>
      </c>
      <c r="P63" s="180">
        <v>-97.64</v>
      </c>
    </row>
    <row r="64" spans="1:16" ht="19.5" hidden="1" customHeight="1">
      <c r="A64" s="172" t="s">
        <v>3597</v>
      </c>
      <c r="B64" s="176">
        <v>46113</v>
      </c>
      <c r="C64" s="172" t="s">
        <v>100</v>
      </c>
      <c r="D64" s="172" t="s">
        <v>101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2400</v>
      </c>
      <c r="J64" s="176">
        <v>46111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836.19</v>
      </c>
    </row>
    <row r="65" spans="1:16" ht="19.5" hidden="1" customHeight="1">
      <c r="A65" s="172" t="s">
        <v>3597</v>
      </c>
      <c r="B65" s="176">
        <v>46113</v>
      </c>
      <c r="C65" s="172" t="s">
        <v>100</v>
      </c>
      <c r="D65" s="172" t="s">
        <v>102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2400</v>
      </c>
      <c r="J65" s="176">
        <v>46111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8.36</v>
      </c>
    </row>
    <row r="66" spans="1:16" ht="19.5" hidden="1" customHeight="1">
      <c r="A66" s="172" t="s">
        <v>3597</v>
      </c>
      <c r="B66" s="176">
        <v>46113</v>
      </c>
      <c r="C66" s="172" t="s">
        <v>100</v>
      </c>
      <c r="D66" s="172" t="s">
        <v>103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2400</v>
      </c>
      <c r="J66" s="176">
        <v>46111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1555.45</v>
      </c>
    </row>
    <row r="67" spans="1:16" ht="19.5" hidden="1" customHeight="1">
      <c r="A67" s="172" t="s">
        <v>3597</v>
      </c>
      <c r="B67" s="176">
        <v>46113</v>
      </c>
      <c r="C67" s="172" t="s">
        <v>104</v>
      </c>
      <c r="D67" s="172" t="s">
        <v>105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2400</v>
      </c>
      <c r="J67" s="176">
        <v>46111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hidden="1" customHeight="1">
      <c r="A68" s="172" t="s">
        <v>3597</v>
      </c>
      <c r="B68" s="176">
        <v>46113</v>
      </c>
      <c r="C68" s="172" t="s">
        <v>2694</v>
      </c>
      <c r="D68" s="172" t="s">
        <v>95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2400</v>
      </c>
      <c r="J68" s="176">
        <v>46111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-16.04</v>
      </c>
    </row>
    <row r="69" spans="1:16" ht="19.5" hidden="1" customHeight="1">
      <c r="A69" s="172" t="s">
        <v>3598</v>
      </c>
      <c r="B69" s="176">
        <v>46113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2550</v>
      </c>
      <c r="J69" s="176">
        <v>46110</v>
      </c>
      <c r="K69" s="172" t="s">
        <v>93</v>
      </c>
      <c r="L69" s="172" t="s">
        <v>94</v>
      </c>
      <c r="M69" s="179">
        <v>0.43</v>
      </c>
      <c r="N69" s="177"/>
      <c r="O69" s="177">
        <v>33</v>
      </c>
      <c r="P69" s="180">
        <v>-99.37</v>
      </c>
    </row>
    <row r="70" spans="1:16" ht="19.5" hidden="1" customHeight="1">
      <c r="A70" s="172" t="s">
        <v>3598</v>
      </c>
      <c r="B70" s="176">
        <v>46113</v>
      </c>
      <c r="C70" s="172" t="s">
        <v>100</v>
      </c>
      <c r="D70" s="172" t="s">
        <v>101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2550</v>
      </c>
      <c r="J70" s="176">
        <v>46110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934.66</v>
      </c>
    </row>
    <row r="71" spans="1:16" ht="19.5" hidden="1" customHeight="1">
      <c r="A71" s="172" t="s">
        <v>3598</v>
      </c>
      <c r="B71" s="176">
        <v>46113</v>
      </c>
      <c r="C71" s="172" t="s">
        <v>100</v>
      </c>
      <c r="D71" s="172" t="s">
        <v>102</v>
      </c>
      <c r="E71" s="172" t="s">
        <v>60</v>
      </c>
      <c r="F71" s="172" t="s">
        <v>1426</v>
      </c>
      <c r="G71" s="172" t="s">
        <v>84</v>
      </c>
      <c r="H71" s="177">
        <v>1</v>
      </c>
      <c r="I71" s="178">
        <v>2550</v>
      </c>
      <c r="J71" s="176">
        <v>46110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9.35</v>
      </c>
    </row>
    <row r="72" spans="1:16" ht="19.5" hidden="1" customHeight="1">
      <c r="A72" s="172" t="s">
        <v>3598</v>
      </c>
      <c r="B72" s="176">
        <v>46113</v>
      </c>
      <c r="C72" s="172" t="s">
        <v>100</v>
      </c>
      <c r="D72" s="172" t="s">
        <v>103</v>
      </c>
      <c r="E72" s="172" t="s">
        <v>60</v>
      </c>
      <c r="F72" s="172" t="s">
        <v>1426</v>
      </c>
      <c r="G72" s="172" t="s">
        <v>84</v>
      </c>
      <c r="H72" s="177">
        <v>1</v>
      </c>
      <c r="I72" s="178">
        <v>2550</v>
      </c>
      <c r="J72" s="176">
        <v>46110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1605.99</v>
      </c>
    </row>
    <row r="73" spans="1:16" ht="19.5" hidden="1" customHeight="1">
      <c r="A73" s="172" t="s">
        <v>3598</v>
      </c>
      <c r="B73" s="176">
        <v>46113</v>
      </c>
      <c r="C73" s="172" t="s">
        <v>104</v>
      </c>
      <c r="D73" s="172" t="s">
        <v>105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2550</v>
      </c>
      <c r="J73" s="176">
        <v>46110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-1096.5</v>
      </c>
    </row>
    <row r="74" spans="1:16" ht="19.5" hidden="1" customHeight="1">
      <c r="A74" s="172" t="s">
        <v>3598</v>
      </c>
      <c r="B74" s="176">
        <v>46113</v>
      </c>
      <c r="C74" s="172" t="s">
        <v>2694</v>
      </c>
      <c r="D74" s="172" t="s">
        <v>95</v>
      </c>
      <c r="E74" s="172" t="s">
        <v>60</v>
      </c>
      <c r="F74" s="172" t="s">
        <v>1426</v>
      </c>
      <c r="G74" s="172" t="s">
        <v>84</v>
      </c>
      <c r="H74" s="177">
        <v>1</v>
      </c>
      <c r="I74" s="178">
        <v>2550</v>
      </c>
      <c r="J74" s="176">
        <v>46110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-8.81</v>
      </c>
    </row>
    <row r="75" spans="1:16" ht="19.5" hidden="1" customHeight="1">
      <c r="A75" s="172" t="s">
        <v>3598</v>
      </c>
      <c r="B75" s="176">
        <v>46113</v>
      </c>
      <c r="C75" s="172" t="s">
        <v>2694</v>
      </c>
      <c r="D75" s="172" t="s">
        <v>82</v>
      </c>
      <c r="E75" s="172" t="s">
        <v>60</v>
      </c>
      <c r="F75" s="172" t="s">
        <v>1426</v>
      </c>
      <c r="G75" s="172" t="s">
        <v>84</v>
      </c>
      <c r="H75" s="177">
        <v>1</v>
      </c>
      <c r="I75" s="178">
        <v>0</v>
      </c>
      <c r="J75" s="176">
        <v>46110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-17.760000000000002</v>
      </c>
    </row>
    <row r="76" spans="1:16" ht="19.5" hidden="1" customHeight="1">
      <c r="A76" s="172" t="s">
        <v>3433</v>
      </c>
      <c r="B76" s="176">
        <v>46113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46113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-346.87</v>
      </c>
    </row>
    <row r="77" spans="1:16" ht="19.5" hidden="1" customHeight="1">
      <c r="A77" s="172" t="s">
        <v>3434</v>
      </c>
      <c r="B77" s="176">
        <v>46113</v>
      </c>
      <c r="C77" s="172" t="s">
        <v>109</v>
      </c>
      <c r="D77" s="172" t="s">
        <v>139</v>
      </c>
      <c r="E77" s="172" t="s">
        <v>85</v>
      </c>
      <c r="F77" s="172" t="s">
        <v>85</v>
      </c>
      <c r="G77" s="172" t="s">
        <v>85</v>
      </c>
      <c r="H77" s="177">
        <v>0</v>
      </c>
      <c r="I77" s="178">
        <v>0</v>
      </c>
      <c r="J77" s="176">
        <v>46113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-295.39</v>
      </c>
    </row>
    <row r="78" spans="1:16" ht="19.5" hidden="1" customHeight="1">
      <c r="A78" s="172" t="s">
        <v>3432</v>
      </c>
      <c r="B78" s="176">
        <v>46113</v>
      </c>
      <c r="C78" s="172" t="s">
        <v>109</v>
      </c>
      <c r="D78" s="172" t="s">
        <v>139</v>
      </c>
      <c r="E78" s="172" t="s">
        <v>85</v>
      </c>
      <c r="F78" s="172" t="s">
        <v>85</v>
      </c>
      <c r="G78" s="172" t="s">
        <v>85</v>
      </c>
      <c r="H78" s="177">
        <v>0</v>
      </c>
      <c r="I78" s="178">
        <v>0</v>
      </c>
      <c r="J78" s="176">
        <v>46113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-288.76</v>
      </c>
    </row>
    <row r="79" spans="1:16" ht="19.5" hidden="1" customHeight="1">
      <c r="A79" s="172" t="s">
        <v>3406</v>
      </c>
      <c r="B79" s="176">
        <v>46113</v>
      </c>
      <c r="C79" s="172" t="s">
        <v>109</v>
      </c>
      <c r="D79" s="172" t="s">
        <v>139</v>
      </c>
      <c r="E79" s="172" t="s">
        <v>85</v>
      </c>
      <c r="F79" s="172" t="s">
        <v>85</v>
      </c>
      <c r="G79" s="172" t="s">
        <v>85</v>
      </c>
      <c r="H79" s="177">
        <v>0</v>
      </c>
      <c r="I79" s="178">
        <v>0</v>
      </c>
      <c r="J79" s="176">
        <v>46113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-374.52</v>
      </c>
    </row>
    <row r="80" spans="1:16" ht="19.5" hidden="1" customHeight="1">
      <c r="A80" s="172" t="s">
        <v>3408</v>
      </c>
      <c r="B80" s="176">
        <v>46113</v>
      </c>
      <c r="C80" s="172" t="s">
        <v>109</v>
      </c>
      <c r="D80" s="172" t="s">
        <v>139</v>
      </c>
      <c r="E80" s="172" t="s">
        <v>85</v>
      </c>
      <c r="F80" s="172" t="s">
        <v>85</v>
      </c>
      <c r="G80" s="172" t="s">
        <v>85</v>
      </c>
      <c r="H80" s="177">
        <v>0</v>
      </c>
      <c r="I80" s="178">
        <v>0</v>
      </c>
      <c r="J80" s="176">
        <v>46113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-414.16</v>
      </c>
    </row>
    <row r="81" spans="1:16" ht="19.5" hidden="1" customHeight="1">
      <c r="A81" s="172" t="s">
        <v>3407</v>
      </c>
      <c r="B81" s="176">
        <v>46113</v>
      </c>
      <c r="C81" s="172" t="s">
        <v>109</v>
      </c>
      <c r="D81" s="172" t="s">
        <v>139</v>
      </c>
      <c r="E81" s="172" t="s">
        <v>85</v>
      </c>
      <c r="F81" s="172" t="s">
        <v>85</v>
      </c>
      <c r="G81" s="172" t="s">
        <v>85</v>
      </c>
      <c r="H81" s="177">
        <v>0</v>
      </c>
      <c r="I81" s="178">
        <v>0</v>
      </c>
      <c r="J81" s="176">
        <v>46113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-330.82</v>
      </c>
    </row>
    <row r="82" spans="1:16" ht="19.5" hidden="1" customHeight="1">
      <c r="A82" s="172" t="s">
        <v>3251</v>
      </c>
      <c r="B82" s="176">
        <v>46113</v>
      </c>
      <c r="C82" s="172" t="s">
        <v>109</v>
      </c>
      <c r="D82" s="172" t="s">
        <v>139</v>
      </c>
      <c r="E82" s="172" t="s">
        <v>85</v>
      </c>
      <c r="F82" s="172" t="s">
        <v>85</v>
      </c>
      <c r="G82" s="172" t="s">
        <v>85</v>
      </c>
      <c r="H82" s="177">
        <v>0</v>
      </c>
      <c r="I82" s="178">
        <v>0</v>
      </c>
      <c r="J82" s="176">
        <v>46113</v>
      </c>
      <c r="K82" s="172" t="s">
        <v>85</v>
      </c>
      <c r="L82" s="172" t="s">
        <v>85</v>
      </c>
      <c r="M82" s="179">
        <v>0</v>
      </c>
      <c r="N82" s="177"/>
      <c r="O82" s="177"/>
      <c r="P82" s="180">
        <v>-507.03</v>
      </c>
    </row>
    <row r="83" spans="1:16" ht="19.5" hidden="1" customHeight="1">
      <c r="A83" s="172" t="s">
        <v>3246</v>
      </c>
      <c r="B83" s="176">
        <v>46113</v>
      </c>
      <c r="C83" s="172" t="s">
        <v>109</v>
      </c>
      <c r="D83" s="172" t="s">
        <v>139</v>
      </c>
      <c r="E83" s="172" t="s">
        <v>85</v>
      </c>
      <c r="F83" s="172" t="s">
        <v>85</v>
      </c>
      <c r="G83" s="172" t="s">
        <v>85</v>
      </c>
      <c r="H83" s="177">
        <v>0</v>
      </c>
      <c r="I83" s="178">
        <v>0</v>
      </c>
      <c r="J83" s="176">
        <v>46113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-408.65</v>
      </c>
    </row>
    <row r="84" spans="1:16" ht="19.5" hidden="1" customHeight="1">
      <c r="A84" s="172" t="s">
        <v>3013</v>
      </c>
      <c r="B84" s="176">
        <v>46113</v>
      </c>
      <c r="C84" s="172" t="s">
        <v>109</v>
      </c>
      <c r="D84" s="172" t="s">
        <v>143</v>
      </c>
      <c r="E84" s="172" t="s">
        <v>85</v>
      </c>
      <c r="F84" s="172" t="s">
        <v>85</v>
      </c>
      <c r="G84" s="172" t="s">
        <v>85</v>
      </c>
      <c r="H84" s="177">
        <v>0</v>
      </c>
      <c r="I84" s="178">
        <v>0</v>
      </c>
      <c r="J84" s="176">
        <v>46113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-630.54999999999995</v>
      </c>
    </row>
    <row r="85" spans="1:16" ht="19.5" hidden="1" customHeight="1">
      <c r="A85" s="172" t="s">
        <v>142</v>
      </c>
      <c r="B85" s="176">
        <v>46113</v>
      </c>
      <c r="C85" s="172" t="s">
        <v>109</v>
      </c>
      <c r="D85" s="172" t="s">
        <v>143</v>
      </c>
      <c r="E85" s="172" t="s">
        <v>85</v>
      </c>
      <c r="F85" s="172" t="s">
        <v>85</v>
      </c>
      <c r="G85" s="172" t="s">
        <v>85</v>
      </c>
      <c r="H85" s="177">
        <v>0</v>
      </c>
      <c r="I85" s="178">
        <v>0</v>
      </c>
      <c r="J85" s="176">
        <v>46113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-1294.5999999999999</v>
      </c>
    </row>
    <row r="86" spans="1:16" ht="19.5" hidden="1" customHeight="1">
      <c r="A86" s="172" t="s">
        <v>3599</v>
      </c>
      <c r="B86" s="176">
        <v>46114</v>
      </c>
      <c r="C86" s="172" t="s">
        <v>92</v>
      </c>
      <c r="D86" s="172" t="s">
        <v>96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46110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0</v>
      </c>
    </row>
    <row r="87" spans="1:16" ht="19.5" hidden="1" customHeight="1">
      <c r="A87" s="172" t="s">
        <v>3599</v>
      </c>
      <c r="B87" s="176">
        <v>46114</v>
      </c>
      <c r="C87" s="172" t="s">
        <v>92</v>
      </c>
      <c r="D87" s="172" t="s">
        <v>97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46110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-46.77</v>
      </c>
    </row>
    <row r="88" spans="1:16" ht="19.5" hidden="1" customHeight="1">
      <c r="A88" s="172" t="s">
        <v>3599</v>
      </c>
      <c r="B88" s="176">
        <v>46114</v>
      </c>
      <c r="C88" s="172" t="s">
        <v>2694</v>
      </c>
      <c r="D88" s="172" t="s">
        <v>98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46110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-15</v>
      </c>
    </row>
    <row r="89" spans="1:16" ht="19.5" hidden="1" customHeight="1">
      <c r="A89" s="172" t="s">
        <v>3599</v>
      </c>
      <c r="B89" s="176">
        <v>46114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46110</v>
      </c>
      <c r="K89" s="172" t="s">
        <v>93</v>
      </c>
      <c r="L89" s="172" t="s">
        <v>94</v>
      </c>
      <c r="M89" s="179">
        <v>0</v>
      </c>
      <c r="N89" s="177"/>
      <c r="O89" s="177">
        <v>33</v>
      </c>
      <c r="P89" s="180">
        <v>-46.77</v>
      </c>
    </row>
    <row r="90" spans="1:16" ht="19.5" hidden="1" customHeight="1">
      <c r="A90" s="172" t="s">
        <v>3599</v>
      </c>
      <c r="B90" s="176">
        <v>46114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46110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-5.63</v>
      </c>
    </row>
    <row r="91" spans="1:16" ht="19.5" hidden="1" customHeight="1">
      <c r="A91" s="172" t="s">
        <v>3577</v>
      </c>
      <c r="B91" s="176">
        <v>46114</v>
      </c>
      <c r="C91" s="172" t="s">
        <v>1748</v>
      </c>
      <c r="D91" s="172" t="s">
        <v>2749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46110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-5</v>
      </c>
    </row>
    <row r="92" spans="1:16" ht="19.5" hidden="1" customHeight="1">
      <c r="A92" s="172" t="s">
        <v>3577</v>
      </c>
      <c r="B92" s="176">
        <v>46114</v>
      </c>
      <c r="C92" s="172" t="s">
        <v>2694</v>
      </c>
      <c r="D92" s="172" t="s">
        <v>2750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46110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-10</v>
      </c>
    </row>
    <row r="93" spans="1:16" ht="19.5" hidden="1" customHeight="1">
      <c r="A93" s="172" t="s">
        <v>3600</v>
      </c>
      <c r="B93" s="176">
        <v>46114</v>
      </c>
      <c r="C93" s="172" t="s">
        <v>1748</v>
      </c>
      <c r="D93" s="172" t="s">
        <v>2749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</v>
      </c>
    </row>
    <row r="94" spans="1:16" ht="19.5" hidden="1" customHeight="1">
      <c r="A94" s="172" t="s">
        <v>3600</v>
      </c>
      <c r="B94" s="176">
        <v>46114</v>
      </c>
      <c r="C94" s="172" t="s">
        <v>2694</v>
      </c>
      <c r="D94" s="172" t="s">
        <v>2750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-10</v>
      </c>
    </row>
    <row r="95" spans="1:16" ht="19.5" hidden="1" customHeight="1">
      <c r="A95" s="172" t="s">
        <v>3601</v>
      </c>
      <c r="B95" s="176">
        <v>46114</v>
      </c>
      <c r="C95" s="172" t="s">
        <v>92</v>
      </c>
      <c r="D95" s="172" t="s">
        <v>24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2650</v>
      </c>
      <c r="J95" s="176">
        <v>46111</v>
      </c>
      <c r="K95" s="172" t="s">
        <v>93</v>
      </c>
      <c r="L95" s="172" t="s">
        <v>94</v>
      </c>
      <c r="M95" s="179">
        <v>0.43</v>
      </c>
      <c r="N95" s="177"/>
      <c r="O95" s="177">
        <v>33</v>
      </c>
      <c r="P95" s="180">
        <v>-88.01</v>
      </c>
    </row>
    <row r="96" spans="1:16" ht="19.5" hidden="1" customHeight="1">
      <c r="A96" s="172" t="s">
        <v>3601</v>
      </c>
      <c r="B96" s="176">
        <v>46114</v>
      </c>
      <c r="C96" s="172" t="s">
        <v>100</v>
      </c>
      <c r="D96" s="172" t="s">
        <v>101</v>
      </c>
      <c r="E96" s="172" t="s">
        <v>38</v>
      </c>
      <c r="F96" s="172" t="s">
        <v>87</v>
      </c>
      <c r="G96" s="172" t="s">
        <v>84</v>
      </c>
      <c r="H96" s="177">
        <v>1</v>
      </c>
      <c r="I96" s="178">
        <v>2650</v>
      </c>
      <c r="J96" s="176">
        <v>46111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1022.84</v>
      </c>
    </row>
    <row r="97" spans="1:16" ht="19.5" hidden="1" customHeight="1">
      <c r="A97" s="172" t="s">
        <v>3601</v>
      </c>
      <c r="B97" s="176">
        <v>46114</v>
      </c>
      <c r="C97" s="172" t="s">
        <v>100</v>
      </c>
      <c r="D97" s="172" t="s">
        <v>102</v>
      </c>
      <c r="E97" s="172" t="s">
        <v>38</v>
      </c>
      <c r="F97" s="172" t="s">
        <v>87</v>
      </c>
      <c r="G97" s="172" t="s">
        <v>84</v>
      </c>
      <c r="H97" s="177">
        <v>1</v>
      </c>
      <c r="I97" s="178">
        <v>2650</v>
      </c>
      <c r="J97" s="176">
        <v>46111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10.23</v>
      </c>
    </row>
    <row r="98" spans="1:16" ht="19.5" hidden="1" customHeight="1">
      <c r="A98" s="172" t="s">
        <v>3601</v>
      </c>
      <c r="B98" s="176">
        <v>46114</v>
      </c>
      <c r="C98" s="172" t="s">
        <v>100</v>
      </c>
      <c r="D98" s="172" t="s">
        <v>103</v>
      </c>
      <c r="E98" s="172" t="s">
        <v>38</v>
      </c>
      <c r="F98" s="172" t="s">
        <v>87</v>
      </c>
      <c r="G98" s="172" t="s">
        <v>84</v>
      </c>
      <c r="H98" s="177">
        <v>1</v>
      </c>
      <c r="I98" s="178">
        <v>2650</v>
      </c>
      <c r="J98" s="176">
        <v>46111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1616.93</v>
      </c>
    </row>
    <row r="99" spans="1:16" ht="19.5" hidden="1" customHeight="1">
      <c r="A99" s="172" t="s">
        <v>3601</v>
      </c>
      <c r="B99" s="176">
        <v>46114</v>
      </c>
      <c r="C99" s="172" t="s">
        <v>104</v>
      </c>
      <c r="D99" s="172" t="s">
        <v>105</v>
      </c>
      <c r="E99" s="172" t="s">
        <v>38</v>
      </c>
      <c r="F99" s="172" t="s">
        <v>87</v>
      </c>
      <c r="G99" s="172" t="s">
        <v>84</v>
      </c>
      <c r="H99" s="177">
        <v>1</v>
      </c>
      <c r="I99" s="178">
        <v>2650</v>
      </c>
      <c r="J99" s="176">
        <v>46111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-1139.5</v>
      </c>
    </row>
    <row r="100" spans="1:16" ht="19.5" hidden="1" customHeight="1">
      <c r="A100" s="172" t="s">
        <v>3601</v>
      </c>
      <c r="B100" s="176">
        <v>46114</v>
      </c>
      <c r="C100" s="172" t="s">
        <v>2694</v>
      </c>
      <c r="D100" s="172" t="s">
        <v>95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2650</v>
      </c>
      <c r="J100" s="176">
        <v>46111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-6.75</v>
      </c>
    </row>
    <row r="101" spans="1:16" ht="19.5" hidden="1" customHeight="1">
      <c r="A101" s="172" t="s">
        <v>3602</v>
      </c>
      <c r="B101" s="176">
        <v>46114</v>
      </c>
      <c r="C101" s="172" t="s">
        <v>92</v>
      </c>
      <c r="D101" s="172" t="s">
        <v>24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2400</v>
      </c>
      <c r="J101" s="176">
        <v>46111</v>
      </c>
      <c r="K101" s="172" t="s">
        <v>93</v>
      </c>
      <c r="L101" s="172" t="s">
        <v>94</v>
      </c>
      <c r="M101" s="179">
        <v>0.43</v>
      </c>
      <c r="N101" s="177"/>
      <c r="O101" s="177">
        <v>33</v>
      </c>
      <c r="P101" s="180">
        <v>-97.64</v>
      </c>
    </row>
    <row r="102" spans="1:16" ht="19.5" hidden="1" customHeight="1">
      <c r="A102" s="172" t="s">
        <v>3602</v>
      </c>
      <c r="B102" s="176">
        <v>46114</v>
      </c>
      <c r="C102" s="172" t="s">
        <v>100</v>
      </c>
      <c r="D102" s="172" t="s">
        <v>101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2400</v>
      </c>
      <c r="J102" s="176">
        <v>46111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914.29</v>
      </c>
    </row>
    <row r="103" spans="1:16" ht="19.5" hidden="1" customHeight="1">
      <c r="A103" s="172" t="s">
        <v>3602</v>
      </c>
      <c r="B103" s="176">
        <v>46114</v>
      </c>
      <c r="C103" s="172" t="s">
        <v>100</v>
      </c>
      <c r="D103" s="172" t="s">
        <v>102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2400</v>
      </c>
      <c r="J103" s="176">
        <v>46111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0</v>
      </c>
    </row>
    <row r="104" spans="1:16" ht="19.5" hidden="1" customHeight="1">
      <c r="A104" s="172" t="s">
        <v>3602</v>
      </c>
      <c r="B104" s="176">
        <v>46114</v>
      </c>
      <c r="C104" s="172" t="s">
        <v>100</v>
      </c>
      <c r="D104" s="172" t="s">
        <v>103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2400</v>
      </c>
      <c r="J104" s="176">
        <v>46111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1485.71</v>
      </c>
    </row>
    <row r="105" spans="1:16" ht="19.5" hidden="1" customHeight="1">
      <c r="A105" s="172" t="s">
        <v>3602</v>
      </c>
      <c r="B105" s="176">
        <v>46114</v>
      </c>
      <c r="C105" s="172" t="s">
        <v>104</v>
      </c>
      <c r="D105" s="172" t="s">
        <v>105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2400</v>
      </c>
      <c r="J105" s="176">
        <v>46111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-1032</v>
      </c>
    </row>
    <row r="106" spans="1:16" ht="19.5" hidden="1" customHeight="1">
      <c r="A106" s="172" t="s">
        <v>3602</v>
      </c>
      <c r="B106" s="176">
        <v>46114</v>
      </c>
      <c r="C106" s="172" t="s">
        <v>2694</v>
      </c>
      <c r="D106" s="172" t="s">
        <v>95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2400</v>
      </c>
      <c r="J106" s="176">
        <v>46111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-7.1</v>
      </c>
    </row>
    <row r="107" spans="1:16" ht="19.5" hidden="1" customHeight="1">
      <c r="A107" s="172" t="s">
        <v>3601</v>
      </c>
      <c r="B107" s="176">
        <v>46114</v>
      </c>
      <c r="C107" s="172" t="s">
        <v>2694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46111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-19.43</v>
      </c>
    </row>
    <row r="108" spans="1:16" ht="19.5" hidden="1" customHeight="1">
      <c r="A108" s="172" t="s">
        <v>3603</v>
      </c>
      <c r="B108" s="176">
        <v>46114</v>
      </c>
      <c r="C108" s="172" t="s">
        <v>92</v>
      </c>
      <c r="D108" s="172" t="s">
        <v>24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2650</v>
      </c>
      <c r="J108" s="176">
        <v>46112</v>
      </c>
      <c r="K108" s="172" t="s">
        <v>93</v>
      </c>
      <c r="L108" s="172" t="s">
        <v>94</v>
      </c>
      <c r="M108" s="179">
        <v>0.43</v>
      </c>
      <c r="N108" s="177"/>
      <c r="O108" s="177">
        <v>32</v>
      </c>
      <c r="P108" s="180">
        <v>-87.25</v>
      </c>
    </row>
    <row r="109" spans="1:16" ht="19.5" hidden="1" customHeight="1">
      <c r="A109" s="172" t="s">
        <v>3603</v>
      </c>
      <c r="B109" s="176">
        <v>46114</v>
      </c>
      <c r="C109" s="172" t="s">
        <v>100</v>
      </c>
      <c r="D109" s="172" t="s">
        <v>101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2650</v>
      </c>
      <c r="J109" s="176">
        <v>46112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1123.81</v>
      </c>
    </row>
    <row r="110" spans="1:16" ht="19.5" hidden="1" customHeight="1">
      <c r="A110" s="172" t="s">
        <v>3603</v>
      </c>
      <c r="B110" s="176">
        <v>46114</v>
      </c>
      <c r="C110" s="172" t="s">
        <v>100</v>
      </c>
      <c r="D110" s="172" t="s">
        <v>102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2650</v>
      </c>
      <c r="J110" s="176">
        <v>46112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11.24</v>
      </c>
    </row>
    <row r="111" spans="1:16" ht="19.5" hidden="1" customHeight="1">
      <c r="A111" s="172" t="s">
        <v>3603</v>
      </c>
      <c r="B111" s="176">
        <v>46114</v>
      </c>
      <c r="C111" s="172" t="s">
        <v>100</v>
      </c>
      <c r="D111" s="172" t="s">
        <v>103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2650</v>
      </c>
      <c r="J111" s="176">
        <v>46112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1514.95</v>
      </c>
    </row>
    <row r="112" spans="1:16" ht="19.5" hidden="1" customHeight="1">
      <c r="A112" s="172" t="s">
        <v>3603</v>
      </c>
      <c r="B112" s="176">
        <v>46114</v>
      </c>
      <c r="C112" s="172" t="s">
        <v>104</v>
      </c>
      <c r="D112" s="172" t="s">
        <v>105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2650</v>
      </c>
      <c r="J112" s="176">
        <v>46112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-1139.5</v>
      </c>
    </row>
    <row r="113" spans="1:16" ht="19.5" hidden="1" customHeight="1">
      <c r="A113" s="172" t="s">
        <v>3604</v>
      </c>
      <c r="B113" s="176">
        <v>46114</v>
      </c>
      <c r="C113" s="172" t="s">
        <v>92</v>
      </c>
      <c r="D113" s="172" t="s">
        <v>24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46111</v>
      </c>
      <c r="K113" s="172" t="s">
        <v>93</v>
      </c>
      <c r="L113" s="172" t="s">
        <v>94</v>
      </c>
      <c r="M113" s="179">
        <v>0</v>
      </c>
      <c r="N113" s="177"/>
      <c r="O113" s="177">
        <v>33</v>
      </c>
      <c r="P113" s="180">
        <v>-56.94</v>
      </c>
    </row>
    <row r="114" spans="1:16" ht="19.5" hidden="1" customHeight="1">
      <c r="A114" s="172" t="s">
        <v>3604</v>
      </c>
      <c r="B114" s="176">
        <v>46114</v>
      </c>
      <c r="C114" s="172" t="s">
        <v>2694</v>
      </c>
      <c r="D114" s="172" t="s">
        <v>95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46111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-6.97</v>
      </c>
    </row>
    <row r="115" spans="1:16" ht="19.5" hidden="1" customHeight="1">
      <c r="A115" s="172" t="s">
        <v>3604</v>
      </c>
      <c r="B115" s="176">
        <v>46114</v>
      </c>
      <c r="C115" s="172" t="s">
        <v>92</v>
      </c>
      <c r="D115" s="172" t="s">
        <v>96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0</v>
      </c>
    </row>
    <row r="116" spans="1:16" ht="19.5" hidden="1" customHeight="1">
      <c r="A116" s="172" t="s">
        <v>3604</v>
      </c>
      <c r="B116" s="176">
        <v>46114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-56.94</v>
      </c>
    </row>
    <row r="117" spans="1:16" ht="19.5" hidden="1" customHeight="1">
      <c r="A117" s="172" t="s">
        <v>3604</v>
      </c>
      <c r="B117" s="176">
        <v>46114</v>
      </c>
      <c r="C117" s="172" t="s">
        <v>2694</v>
      </c>
      <c r="D117" s="172" t="s">
        <v>98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46111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3605</v>
      </c>
      <c r="B118" s="176">
        <v>46114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0.43</v>
      </c>
      <c r="N118" s="177"/>
      <c r="O118" s="177">
        <v>34</v>
      </c>
      <c r="P118" s="180">
        <v>-89.91</v>
      </c>
    </row>
    <row r="119" spans="1:16" ht="19.5" hidden="1" customHeight="1">
      <c r="A119" s="172" t="s">
        <v>3605</v>
      </c>
      <c r="B119" s="176">
        <v>46114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770.69</v>
      </c>
    </row>
    <row r="120" spans="1:16" ht="19.5" hidden="1" customHeight="1">
      <c r="A120" s="172" t="s">
        <v>3605</v>
      </c>
      <c r="B120" s="176">
        <v>46114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7.71</v>
      </c>
    </row>
    <row r="121" spans="1:16" ht="19.5" hidden="1" customHeight="1">
      <c r="A121" s="172" t="s">
        <v>3605</v>
      </c>
      <c r="B121" s="176">
        <v>46114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1367.6</v>
      </c>
    </row>
    <row r="122" spans="1:16" ht="19.5" hidden="1" customHeight="1">
      <c r="A122" s="172" t="s">
        <v>3605</v>
      </c>
      <c r="B122" s="176">
        <v>46114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2146</v>
      </c>
      <c r="J122" s="176">
        <v>46109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-922.78</v>
      </c>
    </row>
    <row r="123" spans="1:16" ht="19.5" hidden="1" customHeight="1">
      <c r="A123" s="172" t="s">
        <v>3605</v>
      </c>
      <c r="B123" s="176">
        <v>46114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2146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-8.3000000000000007</v>
      </c>
    </row>
    <row r="124" spans="1:16" ht="19.5" hidden="1" customHeight="1">
      <c r="A124" s="172" t="s">
        <v>3606</v>
      </c>
      <c r="B124" s="176">
        <v>46114</v>
      </c>
      <c r="C124" s="172" t="s">
        <v>92</v>
      </c>
      <c r="D124" s="172" t="s">
        <v>24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46108</v>
      </c>
      <c r="K124" s="172" t="s">
        <v>93</v>
      </c>
      <c r="L124" s="172" t="s">
        <v>94</v>
      </c>
      <c r="M124" s="179">
        <v>0</v>
      </c>
      <c r="N124" s="177"/>
      <c r="O124" s="177">
        <v>35</v>
      </c>
      <c r="P124" s="180">
        <v>-46.77</v>
      </c>
    </row>
    <row r="125" spans="1:16" ht="19.5" hidden="1" customHeight="1">
      <c r="A125" s="172" t="s">
        <v>3606</v>
      </c>
      <c r="B125" s="176">
        <v>46114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46108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-6.78</v>
      </c>
    </row>
    <row r="126" spans="1:16" ht="19.5" hidden="1" customHeight="1">
      <c r="A126" s="172" t="s">
        <v>3605</v>
      </c>
      <c r="B126" s="176">
        <v>46114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46109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-14.64</v>
      </c>
    </row>
    <row r="127" spans="1:16" ht="19.5" hidden="1" customHeight="1">
      <c r="A127" s="172" t="s">
        <v>3606</v>
      </c>
      <c r="B127" s="176">
        <v>46114</v>
      </c>
      <c r="C127" s="172" t="s">
        <v>92</v>
      </c>
      <c r="D127" s="172" t="s">
        <v>96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46108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3606</v>
      </c>
      <c r="B128" s="176">
        <v>46114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46108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-46.77</v>
      </c>
    </row>
    <row r="129" spans="1:16" ht="19.5" hidden="1" customHeight="1">
      <c r="A129" s="172" t="s">
        <v>3606</v>
      </c>
      <c r="B129" s="176">
        <v>46114</v>
      </c>
      <c r="C129" s="172" t="s">
        <v>2694</v>
      </c>
      <c r="D129" s="172" t="s">
        <v>98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0</v>
      </c>
      <c r="J129" s="176">
        <v>46108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3607</v>
      </c>
      <c r="B130" s="176">
        <v>46114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46114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-19.63</v>
      </c>
    </row>
    <row r="131" spans="1:16" ht="19.5" hidden="1" customHeight="1">
      <c r="A131" s="172" t="s">
        <v>3608</v>
      </c>
      <c r="B131" s="176">
        <v>46114</v>
      </c>
      <c r="C131" s="172" t="s">
        <v>92</v>
      </c>
      <c r="D131" s="172" t="s">
        <v>24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2163</v>
      </c>
      <c r="J131" s="176">
        <v>46106</v>
      </c>
      <c r="K131" s="172" t="s">
        <v>93</v>
      </c>
      <c r="L131" s="172" t="s">
        <v>94</v>
      </c>
      <c r="M131" s="179">
        <v>0.43</v>
      </c>
      <c r="N131" s="177"/>
      <c r="O131" s="177">
        <v>34</v>
      </c>
      <c r="P131" s="180">
        <v>-103.16</v>
      </c>
    </row>
    <row r="132" spans="1:16" ht="19.5" hidden="1" customHeight="1">
      <c r="A132" s="172" t="s">
        <v>3608</v>
      </c>
      <c r="B132" s="176">
        <v>46114</v>
      </c>
      <c r="C132" s="172" t="s">
        <v>100</v>
      </c>
      <c r="D132" s="172" t="s">
        <v>101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2163</v>
      </c>
      <c r="J132" s="176">
        <v>46106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946.67</v>
      </c>
    </row>
    <row r="133" spans="1:16" ht="19.5" hidden="1" customHeight="1">
      <c r="A133" s="172" t="s">
        <v>3608</v>
      </c>
      <c r="B133" s="176">
        <v>46114</v>
      </c>
      <c r="C133" s="172" t="s">
        <v>100</v>
      </c>
      <c r="D133" s="172" t="s">
        <v>102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2163</v>
      </c>
      <c r="J133" s="176">
        <v>46106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9.4700000000000006</v>
      </c>
    </row>
    <row r="134" spans="1:16" ht="19.5" hidden="1" customHeight="1">
      <c r="A134" s="172" t="s">
        <v>3608</v>
      </c>
      <c r="B134" s="176">
        <v>46114</v>
      </c>
      <c r="C134" s="172" t="s">
        <v>100</v>
      </c>
      <c r="D134" s="172" t="s">
        <v>103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2163</v>
      </c>
      <c r="J134" s="176">
        <v>46106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1206.8599999999999</v>
      </c>
    </row>
    <row r="135" spans="1:16" ht="19.5" hidden="1" customHeight="1">
      <c r="A135" s="172" t="s">
        <v>3608</v>
      </c>
      <c r="B135" s="176">
        <v>46114</v>
      </c>
      <c r="C135" s="172" t="s">
        <v>104</v>
      </c>
      <c r="D135" s="172" t="s">
        <v>105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2163</v>
      </c>
      <c r="J135" s="176">
        <v>46106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-930.09</v>
      </c>
    </row>
    <row r="136" spans="1:16" ht="19.5" hidden="1" customHeight="1">
      <c r="A136" s="172" t="s">
        <v>3609</v>
      </c>
      <c r="B136" s="176">
        <v>46114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2200</v>
      </c>
      <c r="J136" s="176">
        <v>46109</v>
      </c>
      <c r="K136" s="172" t="s">
        <v>93</v>
      </c>
      <c r="L136" s="172" t="s">
        <v>94</v>
      </c>
      <c r="M136" s="179">
        <v>0.43</v>
      </c>
      <c r="N136" s="177"/>
      <c r="O136" s="177">
        <v>34</v>
      </c>
      <c r="P136" s="180">
        <v>-103.68</v>
      </c>
    </row>
    <row r="137" spans="1:16" ht="19.5" hidden="1" customHeight="1">
      <c r="A137" s="172" t="s">
        <v>3609</v>
      </c>
      <c r="B137" s="176">
        <v>46114</v>
      </c>
      <c r="C137" s="172" t="s">
        <v>100</v>
      </c>
      <c r="D137" s="172" t="s">
        <v>101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2200</v>
      </c>
      <c r="J137" s="176">
        <v>46109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836.19</v>
      </c>
    </row>
    <row r="138" spans="1:16" ht="19.5" hidden="1" customHeight="1">
      <c r="A138" s="172" t="s">
        <v>3609</v>
      </c>
      <c r="B138" s="176">
        <v>46114</v>
      </c>
      <c r="C138" s="172" t="s">
        <v>100</v>
      </c>
      <c r="D138" s="172" t="s">
        <v>102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2200</v>
      </c>
      <c r="J138" s="176">
        <v>46109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8.36</v>
      </c>
    </row>
    <row r="139" spans="1:16" ht="19.5" hidden="1" customHeight="1">
      <c r="A139" s="172" t="s">
        <v>3609</v>
      </c>
      <c r="B139" s="176">
        <v>46114</v>
      </c>
      <c r="C139" s="172" t="s">
        <v>100</v>
      </c>
      <c r="D139" s="172" t="s">
        <v>103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2200</v>
      </c>
      <c r="J139" s="176">
        <v>46109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1355.45</v>
      </c>
    </row>
    <row r="140" spans="1:16" ht="19.5" hidden="1" customHeight="1">
      <c r="A140" s="172" t="s">
        <v>3609</v>
      </c>
      <c r="B140" s="176">
        <v>46114</v>
      </c>
      <c r="C140" s="172" t="s">
        <v>104</v>
      </c>
      <c r="D140" s="172" t="s">
        <v>105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2200</v>
      </c>
      <c r="J140" s="176">
        <v>46109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-946</v>
      </c>
    </row>
    <row r="141" spans="1:16" ht="19.5" hidden="1" customHeight="1">
      <c r="A141" s="172" t="s">
        <v>3609</v>
      </c>
      <c r="B141" s="176">
        <v>46114</v>
      </c>
      <c r="C141" s="172" t="s">
        <v>2694</v>
      </c>
      <c r="D141" s="172" t="s">
        <v>95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2200</v>
      </c>
      <c r="J141" s="176">
        <v>46109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-5.91</v>
      </c>
    </row>
    <row r="142" spans="1:16" ht="19.5" hidden="1" customHeight="1">
      <c r="A142" s="172" t="s">
        <v>3609</v>
      </c>
      <c r="B142" s="176">
        <v>46114</v>
      </c>
      <c r="C142" s="172" t="s">
        <v>2694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46109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-15.89</v>
      </c>
    </row>
    <row r="143" spans="1:16" ht="19.5" hidden="1" customHeight="1">
      <c r="A143" s="172" t="s">
        <v>3537</v>
      </c>
      <c r="B143" s="176">
        <v>46114</v>
      </c>
      <c r="C143" s="172" t="s">
        <v>92</v>
      </c>
      <c r="D143" s="172" t="s">
        <v>24</v>
      </c>
      <c r="E143" s="172" t="s">
        <v>58</v>
      </c>
      <c r="F143" s="172" t="s">
        <v>1300</v>
      </c>
      <c r="G143" s="172" t="s">
        <v>84</v>
      </c>
      <c r="H143" s="177">
        <v>1</v>
      </c>
      <c r="I143" s="178">
        <v>0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>
        <v>33</v>
      </c>
      <c r="P143" s="180">
        <v>-56.94</v>
      </c>
    </row>
    <row r="144" spans="1:16" ht="19.5" hidden="1" customHeight="1">
      <c r="A144" s="172" t="s">
        <v>3537</v>
      </c>
      <c r="B144" s="176">
        <v>46114</v>
      </c>
      <c r="C144" s="172" t="s">
        <v>2694</v>
      </c>
      <c r="D144" s="172" t="s">
        <v>95</v>
      </c>
      <c r="E144" s="172" t="s">
        <v>58</v>
      </c>
      <c r="F144" s="172" t="s">
        <v>1300</v>
      </c>
      <c r="G144" s="172" t="s">
        <v>84</v>
      </c>
      <c r="H144" s="177">
        <v>1</v>
      </c>
      <c r="I144" s="178">
        <v>0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-4.29</v>
      </c>
    </row>
    <row r="145" spans="1:16" ht="19.5" hidden="1" customHeight="1">
      <c r="A145" s="172" t="s">
        <v>3537</v>
      </c>
      <c r="B145" s="176">
        <v>46114</v>
      </c>
      <c r="C145" s="172" t="s">
        <v>92</v>
      </c>
      <c r="D145" s="172" t="s">
        <v>96</v>
      </c>
      <c r="E145" s="172" t="s">
        <v>58</v>
      </c>
      <c r="F145" s="172" t="s">
        <v>1300</v>
      </c>
      <c r="G145" s="172" t="s">
        <v>84</v>
      </c>
      <c r="H145" s="177">
        <v>1</v>
      </c>
      <c r="I145" s="178">
        <v>0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3537</v>
      </c>
      <c r="B146" s="176">
        <v>46114</v>
      </c>
      <c r="C146" s="172" t="s">
        <v>92</v>
      </c>
      <c r="D146" s="172" t="s">
        <v>97</v>
      </c>
      <c r="E146" s="172" t="s">
        <v>58</v>
      </c>
      <c r="F146" s="172" t="s">
        <v>1300</v>
      </c>
      <c r="G146" s="172" t="s">
        <v>84</v>
      </c>
      <c r="H146" s="177">
        <v>1</v>
      </c>
      <c r="I146" s="178">
        <v>0</v>
      </c>
      <c r="J146" s="176">
        <v>46110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-56.94</v>
      </c>
    </row>
    <row r="147" spans="1:16" ht="19.5" hidden="1" customHeight="1">
      <c r="A147" s="172" t="s">
        <v>3537</v>
      </c>
      <c r="B147" s="176">
        <v>46114</v>
      </c>
      <c r="C147" s="172" t="s">
        <v>2694</v>
      </c>
      <c r="D147" s="172" t="s">
        <v>98</v>
      </c>
      <c r="E147" s="172" t="s">
        <v>58</v>
      </c>
      <c r="F147" s="172" t="s">
        <v>1300</v>
      </c>
      <c r="G147" s="172" t="s">
        <v>84</v>
      </c>
      <c r="H147" s="177">
        <v>1</v>
      </c>
      <c r="I147" s="178">
        <v>0</v>
      </c>
      <c r="J147" s="176">
        <v>46110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-15</v>
      </c>
    </row>
    <row r="148" spans="1:16" ht="19.5" hidden="1" customHeight="1">
      <c r="A148" s="172" t="s">
        <v>3610</v>
      </c>
      <c r="B148" s="176">
        <v>46114</v>
      </c>
      <c r="C148" s="172" t="s">
        <v>92</v>
      </c>
      <c r="D148" s="172" t="s">
        <v>24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2650</v>
      </c>
      <c r="J148" s="176">
        <v>46113</v>
      </c>
      <c r="K148" s="172" t="s">
        <v>93</v>
      </c>
      <c r="L148" s="172" t="s">
        <v>94</v>
      </c>
      <c r="M148" s="179">
        <v>0.43</v>
      </c>
      <c r="N148" s="177"/>
      <c r="O148" s="177">
        <v>32</v>
      </c>
      <c r="P148" s="180">
        <v>-75.45</v>
      </c>
    </row>
    <row r="149" spans="1:16" ht="19.5" hidden="1" customHeight="1">
      <c r="A149" s="172" t="s">
        <v>3610</v>
      </c>
      <c r="B149" s="176">
        <v>46114</v>
      </c>
      <c r="C149" s="172" t="s">
        <v>100</v>
      </c>
      <c r="D149" s="172" t="s">
        <v>101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2650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1068.57</v>
      </c>
    </row>
    <row r="150" spans="1:16" ht="19.5" hidden="1" customHeight="1">
      <c r="A150" s="172" t="s">
        <v>3610</v>
      </c>
      <c r="B150" s="176">
        <v>46114</v>
      </c>
      <c r="C150" s="172" t="s">
        <v>100</v>
      </c>
      <c r="D150" s="172" t="s">
        <v>102</v>
      </c>
      <c r="E150" s="172" t="s">
        <v>39</v>
      </c>
      <c r="F150" s="172" t="s">
        <v>117</v>
      </c>
      <c r="G150" s="172" t="s">
        <v>84</v>
      </c>
      <c r="H150" s="177">
        <v>1</v>
      </c>
      <c r="I150" s="178">
        <v>2650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10.69</v>
      </c>
    </row>
    <row r="151" spans="1:16" ht="19.5" hidden="1" customHeight="1">
      <c r="A151" s="172" t="s">
        <v>3610</v>
      </c>
      <c r="B151" s="176">
        <v>46114</v>
      </c>
      <c r="C151" s="172" t="s">
        <v>100</v>
      </c>
      <c r="D151" s="172" t="s">
        <v>103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2650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1570.74</v>
      </c>
    </row>
    <row r="152" spans="1:16" ht="19.5" hidden="1" customHeight="1">
      <c r="A152" s="172" t="s">
        <v>3610</v>
      </c>
      <c r="B152" s="176">
        <v>46114</v>
      </c>
      <c r="C152" s="172" t="s">
        <v>104</v>
      </c>
      <c r="D152" s="172" t="s">
        <v>105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2650</v>
      </c>
      <c r="J152" s="176">
        <v>46113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-1139.5</v>
      </c>
    </row>
    <row r="153" spans="1:16" ht="19.5" hidden="1" customHeight="1">
      <c r="A153" s="172" t="s">
        <v>3610</v>
      </c>
      <c r="B153" s="176">
        <v>46114</v>
      </c>
      <c r="C153" s="172" t="s">
        <v>2694</v>
      </c>
      <c r="D153" s="172" t="s">
        <v>95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2650</v>
      </c>
      <c r="J153" s="176">
        <v>46113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-9.24</v>
      </c>
    </row>
    <row r="154" spans="1:16" ht="19.5" hidden="1" customHeight="1">
      <c r="A154" s="172" t="s">
        <v>3611</v>
      </c>
      <c r="B154" s="176">
        <v>46114</v>
      </c>
      <c r="C154" s="172" t="s">
        <v>92</v>
      </c>
      <c r="D154" s="172" t="s">
        <v>24</v>
      </c>
      <c r="E154" s="172" t="s">
        <v>60</v>
      </c>
      <c r="F154" s="172" t="s">
        <v>1426</v>
      </c>
      <c r="G154" s="172" t="s">
        <v>84</v>
      </c>
      <c r="H154" s="177">
        <v>1</v>
      </c>
      <c r="I154" s="178">
        <v>0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>
        <v>32</v>
      </c>
      <c r="P154" s="180">
        <v>-56.94</v>
      </c>
    </row>
    <row r="155" spans="1:16" ht="19.5" hidden="1" customHeight="1">
      <c r="A155" s="172" t="s">
        <v>3611</v>
      </c>
      <c r="B155" s="176">
        <v>46114</v>
      </c>
      <c r="C155" s="172" t="s">
        <v>2694</v>
      </c>
      <c r="D155" s="172" t="s">
        <v>95</v>
      </c>
      <c r="E155" s="172" t="s">
        <v>60</v>
      </c>
      <c r="F155" s="172" t="s">
        <v>1426</v>
      </c>
      <c r="G155" s="172" t="s">
        <v>84</v>
      </c>
      <c r="H155" s="177">
        <v>1</v>
      </c>
      <c r="I155" s="178">
        <v>0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-8.75</v>
      </c>
    </row>
    <row r="156" spans="1:16" ht="19.5" hidden="1" customHeight="1">
      <c r="A156" s="172" t="s">
        <v>3611</v>
      </c>
      <c r="B156" s="176">
        <v>46114</v>
      </c>
      <c r="C156" s="172" t="s">
        <v>92</v>
      </c>
      <c r="D156" s="172" t="s">
        <v>96</v>
      </c>
      <c r="E156" s="172" t="s">
        <v>60</v>
      </c>
      <c r="F156" s="172" t="s">
        <v>1426</v>
      </c>
      <c r="G156" s="172" t="s">
        <v>84</v>
      </c>
      <c r="H156" s="177">
        <v>1</v>
      </c>
      <c r="I156" s="178">
        <v>0</v>
      </c>
      <c r="J156" s="176">
        <v>46103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3611</v>
      </c>
      <c r="B157" s="176">
        <v>46114</v>
      </c>
      <c r="C157" s="172" t="s">
        <v>92</v>
      </c>
      <c r="D157" s="172" t="s">
        <v>97</v>
      </c>
      <c r="E157" s="172" t="s">
        <v>60</v>
      </c>
      <c r="F157" s="172" t="s">
        <v>1426</v>
      </c>
      <c r="G157" s="172" t="s">
        <v>84</v>
      </c>
      <c r="H157" s="177">
        <v>1</v>
      </c>
      <c r="I157" s="178">
        <v>0</v>
      </c>
      <c r="J157" s="176">
        <v>46103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-99.64</v>
      </c>
    </row>
    <row r="158" spans="1:16" ht="19.5" hidden="1" customHeight="1">
      <c r="A158" s="172" t="s">
        <v>3611</v>
      </c>
      <c r="B158" s="176">
        <v>46114</v>
      </c>
      <c r="C158" s="172" t="s">
        <v>2694</v>
      </c>
      <c r="D158" s="172" t="s">
        <v>98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46103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3612</v>
      </c>
      <c r="B159" s="176">
        <v>46114</v>
      </c>
      <c r="C159" s="172" t="s">
        <v>2694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46112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-21.43</v>
      </c>
    </row>
    <row r="160" spans="1:16" ht="19.5" hidden="1" customHeight="1">
      <c r="A160" s="172" t="s">
        <v>3612</v>
      </c>
      <c r="B160" s="176">
        <v>46114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2750</v>
      </c>
      <c r="J160" s="176">
        <v>46112</v>
      </c>
      <c r="K160" s="172" t="s">
        <v>93</v>
      </c>
      <c r="L160" s="172" t="s">
        <v>94</v>
      </c>
      <c r="M160" s="179">
        <v>0.43</v>
      </c>
      <c r="N160" s="177"/>
      <c r="O160" s="177">
        <v>32</v>
      </c>
      <c r="P160" s="180">
        <v>-76.25</v>
      </c>
    </row>
    <row r="161" spans="1:16" ht="19.5" hidden="1" customHeight="1">
      <c r="A161" s="172" t="s">
        <v>3612</v>
      </c>
      <c r="B161" s="176">
        <v>46114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2750</v>
      </c>
      <c r="J161" s="176">
        <v>46112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1127.96</v>
      </c>
    </row>
    <row r="162" spans="1:16" ht="19.5" hidden="1" customHeight="1">
      <c r="A162" s="172" t="s">
        <v>3612</v>
      </c>
      <c r="B162" s="176">
        <v>46114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11.28</v>
      </c>
    </row>
    <row r="163" spans="1:16" ht="19.5" hidden="1" customHeight="1">
      <c r="A163" s="172" t="s">
        <v>3612</v>
      </c>
      <c r="B163" s="176">
        <v>46114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1610.76</v>
      </c>
    </row>
    <row r="164" spans="1:16" ht="19.5" hidden="1" customHeight="1">
      <c r="A164" s="172" t="s">
        <v>3612</v>
      </c>
      <c r="B164" s="176">
        <v>46114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2750</v>
      </c>
      <c r="J164" s="176">
        <v>46112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-1182.5</v>
      </c>
    </row>
    <row r="165" spans="1:16" ht="19.5" hidden="1" customHeight="1">
      <c r="A165" s="172" t="s">
        <v>3612</v>
      </c>
      <c r="B165" s="176">
        <v>46114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-5.24</v>
      </c>
    </row>
    <row r="166" spans="1:16" ht="19.5" hidden="1" customHeight="1">
      <c r="A166" s="172" t="s">
        <v>3613</v>
      </c>
      <c r="B166" s="176">
        <v>46114</v>
      </c>
      <c r="C166" s="172" t="s">
        <v>92</v>
      </c>
      <c r="D166" s="172" t="s">
        <v>24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2600</v>
      </c>
      <c r="J166" s="176">
        <v>46113</v>
      </c>
      <c r="K166" s="172" t="s">
        <v>93</v>
      </c>
      <c r="L166" s="172" t="s">
        <v>94</v>
      </c>
      <c r="M166" s="179">
        <v>0.43</v>
      </c>
      <c r="N166" s="177"/>
      <c r="O166" s="177">
        <v>32</v>
      </c>
      <c r="P166" s="180">
        <v>-86.85</v>
      </c>
    </row>
    <row r="167" spans="1:16" ht="19.5" hidden="1" customHeight="1">
      <c r="A167" s="172" t="s">
        <v>3613</v>
      </c>
      <c r="B167" s="176">
        <v>46114</v>
      </c>
      <c r="C167" s="172" t="s">
        <v>100</v>
      </c>
      <c r="D167" s="172" t="s">
        <v>101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2600</v>
      </c>
      <c r="J167" s="176">
        <v>46113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1042.8599999999999</v>
      </c>
    </row>
    <row r="168" spans="1:16" ht="19.5" hidden="1" customHeight="1">
      <c r="A168" s="172" t="s">
        <v>3613</v>
      </c>
      <c r="B168" s="176">
        <v>46114</v>
      </c>
      <c r="C168" s="172" t="s">
        <v>100</v>
      </c>
      <c r="D168" s="172" t="s">
        <v>102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2600</v>
      </c>
      <c r="J168" s="176">
        <v>46113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10.43</v>
      </c>
    </row>
    <row r="169" spans="1:16" ht="19.5" hidden="1" customHeight="1">
      <c r="A169" s="172" t="s">
        <v>3613</v>
      </c>
      <c r="B169" s="176">
        <v>46114</v>
      </c>
      <c r="C169" s="172" t="s">
        <v>100</v>
      </c>
      <c r="D169" s="172" t="s">
        <v>103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2600</v>
      </c>
      <c r="J169" s="176">
        <v>46113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1546.71</v>
      </c>
    </row>
    <row r="170" spans="1:16" ht="19.5" hidden="1" customHeight="1">
      <c r="A170" s="172" t="s">
        <v>3613</v>
      </c>
      <c r="B170" s="176">
        <v>46114</v>
      </c>
      <c r="C170" s="172" t="s">
        <v>104</v>
      </c>
      <c r="D170" s="172" t="s">
        <v>105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2600</v>
      </c>
      <c r="J170" s="176">
        <v>46113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3613</v>
      </c>
      <c r="B171" s="176">
        <v>46114</v>
      </c>
      <c r="C171" s="172" t="s">
        <v>2694</v>
      </c>
      <c r="D171" s="172" t="s">
        <v>95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2600</v>
      </c>
      <c r="J171" s="176">
        <v>46113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-5.86</v>
      </c>
    </row>
    <row r="172" spans="1:16" ht="19.5" hidden="1" customHeight="1">
      <c r="A172" s="172" t="s">
        <v>3614</v>
      </c>
      <c r="B172" s="176">
        <v>46114</v>
      </c>
      <c r="C172" s="172" t="s">
        <v>1748</v>
      </c>
      <c r="D172" s="172" t="s">
        <v>2749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46112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</v>
      </c>
    </row>
    <row r="173" spans="1:16" ht="19.5" hidden="1" customHeight="1">
      <c r="A173" s="172" t="s">
        <v>3614</v>
      </c>
      <c r="B173" s="176">
        <v>46114</v>
      </c>
      <c r="C173" s="172" t="s">
        <v>2694</v>
      </c>
      <c r="D173" s="172" t="s">
        <v>2750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</v>
      </c>
    </row>
    <row r="174" spans="1:16" ht="19.5" hidden="1" customHeight="1">
      <c r="A174" s="172" t="s">
        <v>3615</v>
      </c>
      <c r="B174" s="176">
        <v>46114</v>
      </c>
      <c r="C174" s="172" t="s">
        <v>92</v>
      </c>
      <c r="D174" s="172" t="s">
        <v>24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2146</v>
      </c>
      <c r="J174" s="176">
        <v>46110</v>
      </c>
      <c r="K174" s="172" t="s">
        <v>93</v>
      </c>
      <c r="L174" s="172" t="s">
        <v>94</v>
      </c>
      <c r="M174" s="179">
        <v>0.43</v>
      </c>
      <c r="N174" s="177"/>
      <c r="O174" s="177">
        <v>33</v>
      </c>
      <c r="P174" s="180">
        <v>-82.21</v>
      </c>
    </row>
    <row r="175" spans="1:16" ht="19.5" hidden="1" customHeight="1">
      <c r="A175" s="172" t="s">
        <v>3615</v>
      </c>
      <c r="B175" s="176">
        <v>46114</v>
      </c>
      <c r="C175" s="172" t="s">
        <v>100</v>
      </c>
      <c r="D175" s="172" t="s">
        <v>101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2146</v>
      </c>
      <c r="J175" s="176">
        <v>46110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832.38</v>
      </c>
    </row>
    <row r="176" spans="1:16" ht="19.5" hidden="1" customHeight="1">
      <c r="A176" s="172" t="s">
        <v>3615</v>
      </c>
      <c r="B176" s="176">
        <v>46114</v>
      </c>
      <c r="C176" s="172" t="s">
        <v>100</v>
      </c>
      <c r="D176" s="172" t="s">
        <v>102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2146</v>
      </c>
      <c r="J176" s="176">
        <v>46110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8.32</v>
      </c>
    </row>
    <row r="177" spans="1:16" ht="19.5" hidden="1" customHeight="1">
      <c r="A177" s="172" t="s">
        <v>3615</v>
      </c>
      <c r="B177" s="176">
        <v>46114</v>
      </c>
      <c r="C177" s="172" t="s">
        <v>100</v>
      </c>
      <c r="D177" s="172" t="s">
        <v>103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2146</v>
      </c>
      <c r="J177" s="176">
        <v>46110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1305.3</v>
      </c>
    </row>
    <row r="178" spans="1:16" ht="19.5" hidden="1" customHeight="1">
      <c r="A178" s="172" t="s">
        <v>3615</v>
      </c>
      <c r="B178" s="176">
        <v>46114</v>
      </c>
      <c r="C178" s="172" t="s">
        <v>104</v>
      </c>
      <c r="D178" s="172" t="s">
        <v>105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2146</v>
      </c>
      <c r="J178" s="176">
        <v>46110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-922.78</v>
      </c>
    </row>
    <row r="179" spans="1:16" ht="19.5" hidden="1" customHeight="1">
      <c r="A179" s="172" t="s">
        <v>3615</v>
      </c>
      <c r="B179" s="176">
        <v>46114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2146</v>
      </c>
      <c r="J179" s="176">
        <v>46110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-10.17</v>
      </c>
    </row>
    <row r="180" spans="1:16" ht="19.5" hidden="1" customHeight="1">
      <c r="A180" s="172" t="s">
        <v>3613</v>
      </c>
      <c r="B180" s="176">
        <v>46114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46113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-19.809999999999999</v>
      </c>
    </row>
    <row r="181" spans="1:16" ht="19.5" hidden="1" customHeight="1">
      <c r="A181" s="172" t="s">
        <v>3616</v>
      </c>
      <c r="B181" s="176">
        <v>46114</v>
      </c>
      <c r="C181" s="172" t="s">
        <v>92</v>
      </c>
      <c r="D181" s="172" t="s">
        <v>24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2650</v>
      </c>
      <c r="J181" s="176">
        <v>46113</v>
      </c>
      <c r="K181" s="172" t="s">
        <v>93</v>
      </c>
      <c r="L181" s="172" t="s">
        <v>94</v>
      </c>
      <c r="M181" s="179">
        <v>0.43</v>
      </c>
      <c r="N181" s="177"/>
      <c r="O181" s="177">
        <v>32</v>
      </c>
      <c r="P181" s="180">
        <v>-75.45</v>
      </c>
    </row>
    <row r="182" spans="1:16" ht="19.5" hidden="1" customHeight="1">
      <c r="A182" s="172" t="s">
        <v>3616</v>
      </c>
      <c r="B182" s="176">
        <v>46114</v>
      </c>
      <c r="C182" s="172" t="s">
        <v>100</v>
      </c>
      <c r="D182" s="172" t="s">
        <v>101</v>
      </c>
      <c r="E182" s="172" t="s">
        <v>39</v>
      </c>
      <c r="F182" s="172" t="s">
        <v>117</v>
      </c>
      <c r="G182" s="172" t="s">
        <v>84</v>
      </c>
      <c r="H182" s="177">
        <v>1</v>
      </c>
      <c r="I182" s="178">
        <v>2650</v>
      </c>
      <c r="J182" s="176">
        <v>46113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945.97</v>
      </c>
    </row>
    <row r="183" spans="1:16" ht="19.5" hidden="1" customHeight="1">
      <c r="A183" s="172" t="s">
        <v>3616</v>
      </c>
      <c r="B183" s="176">
        <v>46114</v>
      </c>
      <c r="C183" s="172" t="s">
        <v>100</v>
      </c>
      <c r="D183" s="172" t="s">
        <v>102</v>
      </c>
      <c r="E183" s="172" t="s">
        <v>39</v>
      </c>
      <c r="F183" s="172" t="s">
        <v>117</v>
      </c>
      <c r="G183" s="172" t="s">
        <v>84</v>
      </c>
      <c r="H183" s="177">
        <v>1</v>
      </c>
      <c r="I183" s="178">
        <v>2650</v>
      </c>
      <c r="J183" s="176">
        <v>46113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9.4600000000000009</v>
      </c>
    </row>
    <row r="184" spans="1:16" ht="19.5" hidden="1" customHeight="1">
      <c r="A184" s="172" t="s">
        <v>3616</v>
      </c>
      <c r="B184" s="176">
        <v>46114</v>
      </c>
      <c r="C184" s="172" t="s">
        <v>100</v>
      </c>
      <c r="D184" s="172" t="s">
        <v>103</v>
      </c>
      <c r="E184" s="172" t="s">
        <v>39</v>
      </c>
      <c r="F184" s="172" t="s">
        <v>117</v>
      </c>
      <c r="G184" s="172" t="s">
        <v>84</v>
      </c>
      <c r="H184" s="177">
        <v>1</v>
      </c>
      <c r="I184" s="178">
        <v>2650</v>
      </c>
      <c r="J184" s="176">
        <v>46113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1694.57</v>
      </c>
    </row>
    <row r="185" spans="1:16" ht="19.5" hidden="1" customHeight="1">
      <c r="A185" s="172" t="s">
        <v>3616</v>
      </c>
      <c r="B185" s="176">
        <v>46114</v>
      </c>
      <c r="C185" s="172" t="s">
        <v>104</v>
      </c>
      <c r="D185" s="172" t="s">
        <v>105</v>
      </c>
      <c r="E185" s="172" t="s">
        <v>39</v>
      </c>
      <c r="F185" s="172" t="s">
        <v>117</v>
      </c>
      <c r="G185" s="172" t="s">
        <v>84</v>
      </c>
      <c r="H185" s="177">
        <v>1</v>
      </c>
      <c r="I185" s="178">
        <v>2650</v>
      </c>
      <c r="J185" s="176">
        <v>46113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-1139.5</v>
      </c>
    </row>
    <row r="186" spans="1:16" ht="19.5" hidden="1" customHeight="1">
      <c r="A186" s="172" t="s">
        <v>3616</v>
      </c>
      <c r="B186" s="176">
        <v>46114</v>
      </c>
      <c r="C186" s="172" t="s">
        <v>2694</v>
      </c>
      <c r="D186" s="172" t="s">
        <v>95</v>
      </c>
      <c r="E186" s="172" t="s">
        <v>39</v>
      </c>
      <c r="F186" s="172" t="s">
        <v>117</v>
      </c>
      <c r="G186" s="172" t="s">
        <v>84</v>
      </c>
      <c r="H186" s="177">
        <v>1</v>
      </c>
      <c r="I186" s="178">
        <v>2650</v>
      </c>
      <c r="J186" s="176">
        <v>46113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-5.46</v>
      </c>
    </row>
    <row r="187" spans="1:16" ht="19.5" hidden="1" customHeight="1">
      <c r="A187" s="172" t="s">
        <v>3617</v>
      </c>
      <c r="B187" s="176">
        <v>46114</v>
      </c>
      <c r="C187" s="172" t="s">
        <v>92</v>
      </c>
      <c r="D187" s="172" t="s">
        <v>24</v>
      </c>
      <c r="E187" s="172" t="s">
        <v>56</v>
      </c>
      <c r="F187" s="172" t="s">
        <v>1213</v>
      </c>
      <c r="G187" s="172" t="s">
        <v>84</v>
      </c>
      <c r="H187" s="177">
        <v>1</v>
      </c>
      <c r="I187" s="178">
        <v>2420</v>
      </c>
      <c r="J187" s="176">
        <v>46112</v>
      </c>
      <c r="K187" s="172" t="s">
        <v>93</v>
      </c>
      <c r="L187" s="172" t="s">
        <v>94</v>
      </c>
      <c r="M187" s="179">
        <v>0.43</v>
      </c>
      <c r="N187" s="177"/>
      <c r="O187" s="177">
        <v>32</v>
      </c>
      <c r="P187" s="180">
        <v>-85.41</v>
      </c>
    </row>
    <row r="188" spans="1:16" ht="19.5" hidden="1" customHeight="1">
      <c r="A188" s="172" t="s">
        <v>3617</v>
      </c>
      <c r="B188" s="176">
        <v>46114</v>
      </c>
      <c r="C188" s="172" t="s">
        <v>100</v>
      </c>
      <c r="D188" s="172" t="s">
        <v>101</v>
      </c>
      <c r="E188" s="172" t="s">
        <v>56</v>
      </c>
      <c r="F188" s="172" t="s">
        <v>1213</v>
      </c>
      <c r="G188" s="172" t="s">
        <v>84</v>
      </c>
      <c r="H188" s="177">
        <v>1</v>
      </c>
      <c r="I188" s="178">
        <v>2420</v>
      </c>
      <c r="J188" s="176">
        <v>46112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1262.8599999999999</v>
      </c>
    </row>
    <row r="189" spans="1:16" ht="19.5" hidden="1" customHeight="1">
      <c r="A189" s="172" t="s">
        <v>3617</v>
      </c>
      <c r="B189" s="176">
        <v>46114</v>
      </c>
      <c r="C189" s="172" t="s">
        <v>100</v>
      </c>
      <c r="D189" s="172" t="s">
        <v>102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2420</v>
      </c>
      <c r="J189" s="176">
        <v>46112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12.63</v>
      </c>
    </row>
    <row r="190" spans="1:16" ht="19.5" hidden="1" customHeight="1">
      <c r="A190" s="172" t="s">
        <v>3617</v>
      </c>
      <c r="B190" s="176">
        <v>46114</v>
      </c>
      <c r="C190" s="172" t="s">
        <v>100</v>
      </c>
      <c r="D190" s="172" t="s">
        <v>103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2420</v>
      </c>
      <c r="J190" s="176">
        <v>46112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1144.51</v>
      </c>
    </row>
    <row r="191" spans="1:16" ht="19.5" hidden="1" customHeight="1">
      <c r="A191" s="172" t="s">
        <v>3617</v>
      </c>
      <c r="B191" s="176">
        <v>46114</v>
      </c>
      <c r="C191" s="172" t="s">
        <v>104</v>
      </c>
      <c r="D191" s="172" t="s">
        <v>105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2420</v>
      </c>
      <c r="J191" s="176">
        <v>46112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-1040.5999999999999</v>
      </c>
    </row>
    <row r="192" spans="1:16" ht="19.5" hidden="1" customHeight="1">
      <c r="A192" s="172" t="s">
        <v>3617</v>
      </c>
      <c r="B192" s="176">
        <v>46114</v>
      </c>
      <c r="C192" s="172" t="s">
        <v>2694</v>
      </c>
      <c r="D192" s="172" t="s">
        <v>95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2420</v>
      </c>
      <c r="J192" s="176">
        <v>46112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-5.28</v>
      </c>
    </row>
    <row r="193" spans="1:16" ht="19.5" hidden="1" customHeight="1">
      <c r="A193" s="172" t="s">
        <v>3615</v>
      </c>
      <c r="B193" s="176">
        <v>46114</v>
      </c>
      <c r="C193" s="172" t="s">
        <v>2694</v>
      </c>
      <c r="D193" s="172" t="s">
        <v>82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46110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-15.82</v>
      </c>
    </row>
    <row r="194" spans="1:16" ht="19.5" hidden="1" customHeight="1">
      <c r="A194" s="172" t="s">
        <v>3616</v>
      </c>
      <c r="B194" s="176">
        <v>46114</v>
      </c>
      <c r="C194" s="172" t="s">
        <v>2694</v>
      </c>
      <c r="D194" s="172" t="s">
        <v>82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0</v>
      </c>
      <c r="J194" s="176">
        <v>46113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-17.97</v>
      </c>
    </row>
    <row r="195" spans="1:16" ht="19.5" hidden="1" customHeight="1">
      <c r="A195" s="172" t="s">
        <v>3617</v>
      </c>
      <c r="B195" s="176">
        <v>46114</v>
      </c>
      <c r="C195" s="172" t="s">
        <v>2694</v>
      </c>
      <c r="D195" s="172" t="s">
        <v>82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0</v>
      </c>
      <c r="J195" s="176">
        <v>46112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-23.99</v>
      </c>
    </row>
    <row r="196" spans="1:16" ht="19.5" hidden="1" customHeight="1">
      <c r="A196" s="172" t="s">
        <v>3618</v>
      </c>
      <c r="B196" s="176">
        <v>46114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46111</v>
      </c>
      <c r="K196" s="172" t="s">
        <v>93</v>
      </c>
      <c r="L196" s="172" t="s">
        <v>94</v>
      </c>
      <c r="M196" s="179">
        <v>0</v>
      </c>
      <c r="N196" s="177"/>
      <c r="O196" s="177">
        <v>33</v>
      </c>
      <c r="P196" s="180">
        <v>-46.77</v>
      </c>
    </row>
    <row r="197" spans="1:16" ht="19.5" hidden="1" customHeight="1">
      <c r="A197" s="172" t="s">
        <v>3618</v>
      </c>
      <c r="B197" s="176">
        <v>46114</v>
      </c>
      <c r="C197" s="172" t="s">
        <v>92</v>
      </c>
      <c r="D197" s="172" t="s">
        <v>96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46111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hidden="1" customHeight="1">
      <c r="A198" s="172" t="s">
        <v>3618</v>
      </c>
      <c r="B198" s="176">
        <v>46114</v>
      </c>
      <c r="C198" s="172" t="s">
        <v>92</v>
      </c>
      <c r="D198" s="172" t="s">
        <v>97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0</v>
      </c>
      <c r="J198" s="176">
        <v>46111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hidden="1" customHeight="1">
      <c r="A199" s="172" t="s">
        <v>3619</v>
      </c>
      <c r="B199" s="176">
        <v>46114</v>
      </c>
      <c r="C199" s="172" t="s">
        <v>2694</v>
      </c>
      <c r="D199" s="172" t="s">
        <v>82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0</v>
      </c>
      <c r="J199" s="176">
        <v>46114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-16.16</v>
      </c>
    </row>
    <row r="200" spans="1:16" ht="19.5" hidden="1" customHeight="1">
      <c r="A200" s="172" t="s">
        <v>3246</v>
      </c>
      <c r="B200" s="176">
        <v>46114</v>
      </c>
      <c r="C200" s="172" t="s">
        <v>109</v>
      </c>
      <c r="D200" s="172" t="s">
        <v>139</v>
      </c>
      <c r="E200" s="172" t="s">
        <v>85</v>
      </c>
      <c r="F200" s="172" t="s">
        <v>85</v>
      </c>
      <c r="G200" s="172" t="s">
        <v>85</v>
      </c>
      <c r="H200" s="177">
        <v>0</v>
      </c>
      <c r="I200" s="178">
        <v>0</v>
      </c>
      <c r="J200" s="176">
        <v>46114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-282.8</v>
      </c>
    </row>
    <row r="201" spans="1:16" ht="19.5" hidden="1" customHeight="1">
      <c r="A201" s="172" t="s">
        <v>142</v>
      </c>
      <c r="B201" s="176">
        <v>46114</v>
      </c>
      <c r="C201" s="172" t="s">
        <v>109</v>
      </c>
      <c r="D201" s="172" t="s">
        <v>143</v>
      </c>
      <c r="E201" s="172" t="s">
        <v>85</v>
      </c>
      <c r="F201" s="172" t="s">
        <v>85</v>
      </c>
      <c r="G201" s="172" t="s">
        <v>85</v>
      </c>
      <c r="H201" s="177">
        <v>0</v>
      </c>
      <c r="I201" s="178">
        <v>0</v>
      </c>
      <c r="J201" s="176">
        <v>46114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-1044.3</v>
      </c>
    </row>
    <row r="202" spans="1:16" ht="19.5" hidden="1" customHeight="1">
      <c r="A202" s="172" t="s">
        <v>3251</v>
      </c>
      <c r="B202" s="176">
        <v>46114</v>
      </c>
      <c r="C202" s="172" t="s">
        <v>109</v>
      </c>
      <c r="D202" s="172" t="s">
        <v>139</v>
      </c>
      <c r="E202" s="172" t="s">
        <v>85</v>
      </c>
      <c r="F202" s="172" t="s">
        <v>85</v>
      </c>
      <c r="G202" s="172" t="s">
        <v>85</v>
      </c>
      <c r="H202" s="177">
        <v>0</v>
      </c>
      <c r="I202" s="178">
        <v>0</v>
      </c>
      <c r="J202" s="176">
        <v>46114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-420.54</v>
      </c>
    </row>
    <row r="203" spans="1:16" ht="19.5" hidden="1" customHeight="1">
      <c r="A203" s="172" t="s">
        <v>3432</v>
      </c>
      <c r="B203" s="176">
        <v>46114</v>
      </c>
      <c r="C203" s="172" t="s">
        <v>109</v>
      </c>
      <c r="D203" s="172" t="s">
        <v>139</v>
      </c>
      <c r="E203" s="172" t="s">
        <v>85</v>
      </c>
      <c r="F203" s="172" t="s">
        <v>85</v>
      </c>
      <c r="G203" s="172" t="s">
        <v>85</v>
      </c>
      <c r="H203" s="177">
        <v>0</v>
      </c>
      <c r="I203" s="178">
        <v>0</v>
      </c>
      <c r="J203" s="176">
        <v>46114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-453.15</v>
      </c>
    </row>
    <row r="204" spans="1:16" ht="19.5" hidden="1" customHeight="1">
      <c r="A204" s="172" t="s">
        <v>3433</v>
      </c>
      <c r="B204" s="176">
        <v>46114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46114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-289.58999999999997</v>
      </c>
    </row>
    <row r="205" spans="1:16" ht="19.5" hidden="1" customHeight="1">
      <c r="A205" s="172" t="s">
        <v>3434</v>
      </c>
      <c r="B205" s="176">
        <v>46114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-271.38</v>
      </c>
    </row>
    <row r="206" spans="1:16" ht="19.5" hidden="1" customHeight="1">
      <c r="A206" s="172" t="s">
        <v>3013</v>
      </c>
      <c r="B206" s="176">
        <v>46114</v>
      </c>
      <c r="C206" s="172" t="s">
        <v>109</v>
      </c>
      <c r="D206" s="172" t="s">
        <v>143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46114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-479.6</v>
      </c>
    </row>
    <row r="207" spans="1:16" ht="19.5" hidden="1" customHeight="1">
      <c r="A207" s="172" t="s">
        <v>3407</v>
      </c>
      <c r="B207" s="176">
        <v>46114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46114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-260.02</v>
      </c>
    </row>
    <row r="208" spans="1:16" ht="19.5" hidden="1" customHeight="1">
      <c r="A208" s="172" t="s">
        <v>3406</v>
      </c>
      <c r="B208" s="176">
        <v>46114</v>
      </c>
      <c r="C208" s="172" t="s">
        <v>109</v>
      </c>
      <c r="D208" s="172" t="s">
        <v>139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46114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-369.71</v>
      </c>
    </row>
    <row r="209" spans="1:16" ht="19.5" hidden="1" customHeight="1">
      <c r="A209" s="172" t="s">
        <v>3408</v>
      </c>
      <c r="B209" s="176">
        <v>46114</v>
      </c>
      <c r="C209" s="172" t="s">
        <v>109</v>
      </c>
      <c r="D209" s="172" t="s">
        <v>139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46114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-449.06</v>
      </c>
    </row>
    <row r="210" spans="1:16" ht="19.5" hidden="1" customHeight="1">
      <c r="A210" s="172" t="s">
        <v>3620</v>
      </c>
      <c r="B210" s="176">
        <v>46115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0</v>
      </c>
      <c r="J210" s="176">
        <v>46110</v>
      </c>
      <c r="K210" s="172" t="s">
        <v>93</v>
      </c>
      <c r="L210" s="172" t="s">
        <v>94</v>
      </c>
      <c r="M210" s="179">
        <v>0</v>
      </c>
      <c r="N210" s="177"/>
      <c r="O210" s="177">
        <v>33</v>
      </c>
      <c r="P210" s="180">
        <v>-46.77</v>
      </c>
    </row>
    <row r="211" spans="1:16" ht="19.5" hidden="1" customHeight="1">
      <c r="A211" s="172" t="s">
        <v>3620</v>
      </c>
      <c r="B211" s="176">
        <v>46115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0</v>
      </c>
      <c r="J211" s="176">
        <v>46110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-25</v>
      </c>
    </row>
    <row r="212" spans="1:16" ht="19.5" hidden="1" customHeight="1">
      <c r="A212" s="172" t="s">
        <v>3620</v>
      </c>
      <c r="B212" s="176">
        <v>46115</v>
      </c>
      <c r="C212" s="172" t="s">
        <v>92</v>
      </c>
      <c r="D212" s="172" t="s">
        <v>96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46110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3620</v>
      </c>
      <c r="B213" s="176">
        <v>46115</v>
      </c>
      <c r="C213" s="172" t="s">
        <v>92</v>
      </c>
      <c r="D213" s="172" t="s">
        <v>97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0</v>
      </c>
      <c r="J213" s="176">
        <v>46110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3620</v>
      </c>
      <c r="B214" s="176">
        <v>46115</v>
      </c>
      <c r="C214" s="172" t="s">
        <v>2694</v>
      </c>
      <c r="D214" s="172" t="s">
        <v>98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0</v>
      </c>
      <c r="J214" s="176">
        <v>46110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3621</v>
      </c>
      <c r="B215" s="176">
        <v>46115</v>
      </c>
      <c r="C215" s="172" t="s">
        <v>92</v>
      </c>
      <c r="D215" s="172" t="s">
        <v>96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0</v>
      </c>
    </row>
    <row r="216" spans="1:16" ht="19.5" hidden="1" customHeight="1">
      <c r="A216" s="172" t="s">
        <v>3621</v>
      </c>
      <c r="B216" s="176">
        <v>46115</v>
      </c>
      <c r="C216" s="172" t="s">
        <v>92</v>
      </c>
      <c r="D216" s="172" t="s">
        <v>97</v>
      </c>
      <c r="E216" s="172" t="s">
        <v>39</v>
      </c>
      <c r="F216" s="172" t="s">
        <v>117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-46.77</v>
      </c>
    </row>
    <row r="217" spans="1:16" ht="19.5" hidden="1" customHeight="1">
      <c r="A217" s="172" t="s">
        <v>3621</v>
      </c>
      <c r="B217" s="176">
        <v>46115</v>
      </c>
      <c r="C217" s="172" t="s">
        <v>2694</v>
      </c>
      <c r="D217" s="172" t="s">
        <v>98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-15</v>
      </c>
    </row>
    <row r="218" spans="1:16" ht="19.5" hidden="1" customHeight="1">
      <c r="A218" s="172" t="s">
        <v>3621</v>
      </c>
      <c r="B218" s="176">
        <v>46115</v>
      </c>
      <c r="C218" s="172" t="s">
        <v>92</v>
      </c>
      <c r="D218" s="172" t="s">
        <v>24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>
        <v>34</v>
      </c>
      <c r="P218" s="180">
        <v>-46.77</v>
      </c>
    </row>
    <row r="219" spans="1:16" ht="19.5" hidden="1" customHeight="1">
      <c r="A219" s="172" t="s">
        <v>3621</v>
      </c>
      <c r="B219" s="176">
        <v>46115</v>
      </c>
      <c r="C219" s="172" t="s">
        <v>2694</v>
      </c>
      <c r="D219" s="172" t="s">
        <v>95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0</v>
      </c>
      <c r="J219" s="176">
        <v>46109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-22.89</v>
      </c>
    </row>
    <row r="220" spans="1:16" ht="19.5" hidden="1" customHeight="1">
      <c r="A220" s="172" t="s">
        <v>3622</v>
      </c>
      <c r="B220" s="176">
        <v>46115</v>
      </c>
      <c r="C220" s="172" t="s">
        <v>2694</v>
      </c>
      <c r="D220" s="172" t="s">
        <v>82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0</v>
      </c>
      <c r="J220" s="176">
        <v>46115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-30.35</v>
      </c>
    </row>
    <row r="221" spans="1:16" ht="19.5" hidden="1" customHeight="1">
      <c r="A221" s="172" t="s">
        <v>3623</v>
      </c>
      <c r="B221" s="176">
        <v>46115</v>
      </c>
      <c r="C221" s="172" t="s">
        <v>92</v>
      </c>
      <c r="D221" s="172" t="s">
        <v>24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46111</v>
      </c>
      <c r="K221" s="172" t="s">
        <v>93</v>
      </c>
      <c r="L221" s="172" t="s">
        <v>94</v>
      </c>
      <c r="M221" s="179">
        <v>0</v>
      </c>
      <c r="N221" s="177"/>
      <c r="O221" s="177">
        <v>33</v>
      </c>
      <c r="P221" s="180">
        <v>-56.94</v>
      </c>
    </row>
    <row r="222" spans="1:16" ht="19.5" hidden="1" customHeight="1">
      <c r="A222" s="172" t="s">
        <v>3623</v>
      </c>
      <c r="B222" s="176">
        <v>46115</v>
      </c>
      <c r="C222" s="172" t="s">
        <v>2694</v>
      </c>
      <c r="D222" s="172" t="s">
        <v>95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46111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-5.94</v>
      </c>
    </row>
    <row r="223" spans="1:16" ht="19.5" hidden="1" customHeight="1">
      <c r="A223" s="172" t="s">
        <v>3623</v>
      </c>
      <c r="B223" s="176">
        <v>46115</v>
      </c>
      <c r="C223" s="172" t="s">
        <v>92</v>
      </c>
      <c r="D223" s="172" t="s">
        <v>96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46111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0</v>
      </c>
    </row>
    <row r="224" spans="1:16" ht="19.5" hidden="1" customHeight="1">
      <c r="A224" s="172" t="s">
        <v>3623</v>
      </c>
      <c r="B224" s="176">
        <v>46115</v>
      </c>
      <c r="C224" s="172" t="s">
        <v>92</v>
      </c>
      <c r="D224" s="172" t="s">
        <v>97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46111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-56.94</v>
      </c>
    </row>
    <row r="225" spans="1:16" ht="19.5" hidden="1" customHeight="1">
      <c r="A225" s="172" t="s">
        <v>3623</v>
      </c>
      <c r="B225" s="176">
        <v>46115</v>
      </c>
      <c r="C225" s="172" t="s">
        <v>2694</v>
      </c>
      <c r="D225" s="172" t="s">
        <v>98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0</v>
      </c>
      <c r="J225" s="176">
        <v>46111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</v>
      </c>
    </row>
    <row r="226" spans="1:16" ht="19.5" hidden="1" customHeight="1">
      <c r="A226" s="172" t="s">
        <v>3624</v>
      </c>
      <c r="B226" s="176">
        <v>46115</v>
      </c>
      <c r="C226" s="172" t="s">
        <v>92</v>
      </c>
      <c r="D226" s="172" t="s">
        <v>24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46106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-46.77</v>
      </c>
    </row>
    <row r="227" spans="1:16" ht="19.5" hidden="1" customHeight="1">
      <c r="A227" s="172" t="s">
        <v>3624</v>
      </c>
      <c r="B227" s="176">
        <v>46115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-9.0500000000000007</v>
      </c>
    </row>
    <row r="228" spans="1:16" ht="19.5" hidden="1" customHeight="1">
      <c r="A228" s="172" t="s">
        <v>3625</v>
      </c>
      <c r="B228" s="176">
        <v>46115</v>
      </c>
      <c r="C228" s="172" t="s">
        <v>92</v>
      </c>
      <c r="D228" s="172" t="s">
        <v>24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46107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-56.94</v>
      </c>
    </row>
    <row r="229" spans="1:16" ht="19.5" hidden="1" customHeight="1">
      <c r="A229" s="172" t="s">
        <v>3625</v>
      </c>
      <c r="B229" s="176">
        <v>46115</v>
      </c>
      <c r="C229" s="172" t="s">
        <v>2694</v>
      </c>
      <c r="D229" s="172" t="s">
        <v>95</v>
      </c>
      <c r="E229" s="172" t="s">
        <v>59</v>
      </c>
      <c r="F229" s="172" t="s">
        <v>1386</v>
      </c>
      <c r="G229" s="172" t="s">
        <v>84</v>
      </c>
      <c r="H229" s="177">
        <v>1</v>
      </c>
      <c r="I229" s="178">
        <v>0</v>
      </c>
      <c r="J229" s="176">
        <v>46107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-6.25</v>
      </c>
    </row>
    <row r="230" spans="1:16" ht="19.5" hidden="1" customHeight="1">
      <c r="A230" s="172" t="s">
        <v>3624</v>
      </c>
      <c r="B230" s="176">
        <v>46115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46106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3624</v>
      </c>
      <c r="B231" s="176">
        <v>46115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46106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3624</v>
      </c>
      <c r="B232" s="176">
        <v>46115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46106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3625</v>
      </c>
      <c r="B233" s="176">
        <v>46115</v>
      </c>
      <c r="C233" s="172" t="s">
        <v>92</v>
      </c>
      <c r="D233" s="172" t="s">
        <v>96</v>
      </c>
      <c r="E233" s="172" t="s">
        <v>59</v>
      </c>
      <c r="F233" s="172" t="s">
        <v>1386</v>
      </c>
      <c r="G233" s="172" t="s">
        <v>84</v>
      </c>
      <c r="H233" s="177">
        <v>1</v>
      </c>
      <c r="I233" s="178">
        <v>0</v>
      </c>
      <c r="J233" s="176">
        <v>46107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0</v>
      </c>
    </row>
    <row r="234" spans="1:16" ht="19.5" hidden="1" customHeight="1">
      <c r="A234" s="172" t="s">
        <v>3625</v>
      </c>
      <c r="B234" s="176">
        <v>46115</v>
      </c>
      <c r="C234" s="172" t="s">
        <v>92</v>
      </c>
      <c r="D234" s="172" t="s">
        <v>97</v>
      </c>
      <c r="E234" s="172" t="s">
        <v>59</v>
      </c>
      <c r="F234" s="172" t="s">
        <v>1386</v>
      </c>
      <c r="G234" s="172" t="s">
        <v>84</v>
      </c>
      <c r="H234" s="177">
        <v>1</v>
      </c>
      <c r="I234" s="178">
        <v>0</v>
      </c>
      <c r="J234" s="176">
        <v>46107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-56.94</v>
      </c>
    </row>
    <row r="235" spans="1:16" ht="19.5" hidden="1" customHeight="1">
      <c r="A235" s="172" t="s">
        <v>3625</v>
      </c>
      <c r="B235" s="176">
        <v>46115</v>
      </c>
      <c r="C235" s="172" t="s">
        <v>2694</v>
      </c>
      <c r="D235" s="172" t="s">
        <v>98</v>
      </c>
      <c r="E235" s="172" t="s">
        <v>59</v>
      </c>
      <c r="F235" s="172" t="s">
        <v>1386</v>
      </c>
      <c r="G235" s="172" t="s">
        <v>84</v>
      </c>
      <c r="H235" s="177">
        <v>1</v>
      </c>
      <c r="I235" s="178">
        <v>0</v>
      </c>
      <c r="J235" s="176">
        <v>46107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3626</v>
      </c>
      <c r="B236" s="176">
        <v>46115</v>
      </c>
      <c r="C236" s="172" t="s">
        <v>92</v>
      </c>
      <c r="D236" s="172" t="s">
        <v>24</v>
      </c>
      <c r="E236" s="172" t="s">
        <v>58</v>
      </c>
      <c r="F236" s="172" t="s">
        <v>1300</v>
      </c>
      <c r="G236" s="172" t="s">
        <v>84</v>
      </c>
      <c r="H236" s="177">
        <v>1</v>
      </c>
      <c r="I236" s="178">
        <v>2443</v>
      </c>
      <c r="J236" s="176">
        <v>46113</v>
      </c>
      <c r="K236" s="172" t="s">
        <v>93</v>
      </c>
      <c r="L236" s="172" t="s">
        <v>94</v>
      </c>
      <c r="M236" s="179">
        <v>0.43</v>
      </c>
      <c r="N236" s="177"/>
      <c r="O236" s="177">
        <v>32</v>
      </c>
      <c r="P236" s="180">
        <v>-85.59</v>
      </c>
    </row>
    <row r="237" spans="1:16" ht="19.5" hidden="1" customHeight="1">
      <c r="A237" s="172" t="s">
        <v>3626</v>
      </c>
      <c r="B237" s="176">
        <v>46115</v>
      </c>
      <c r="C237" s="172" t="s">
        <v>100</v>
      </c>
      <c r="D237" s="172" t="s">
        <v>101</v>
      </c>
      <c r="E237" s="172" t="s">
        <v>58</v>
      </c>
      <c r="F237" s="172" t="s">
        <v>1300</v>
      </c>
      <c r="G237" s="172" t="s">
        <v>84</v>
      </c>
      <c r="H237" s="177">
        <v>1</v>
      </c>
      <c r="I237" s="178">
        <v>2443</v>
      </c>
      <c r="J237" s="176">
        <v>46113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1042.8599999999999</v>
      </c>
    </row>
    <row r="238" spans="1:16" ht="19.5" hidden="1" customHeight="1">
      <c r="A238" s="172" t="s">
        <v>3626</v>
      </c>
      <c r="B238" s="176">
        <v>46115</v>
      </c>
      <c r="C238" s="172" t="s">
        <v>100</v>
      </c>
      <c r="D238" s="172" t="s">
        <v>102</v>
      </c>
      <c r="E238" s="172" t="s">
        <v>58</v>
      </c>
      <c r="F238" s="172" t="s">
        <v>1300</v>
      </c>
      <c r="G238" s="172" t="s">
        <v>84</v>
      </c>
      <c r="H238" s="177">
        <v>1</v>
      </c>
      <c r="I238" s="178">
        <v>2443</v>
      </c>
      <c r="J238" s="176">
        <v>46113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10.43</v>
      </c>
    </row>
    <row r="239" spans="1:16" ht="19.5" hidden="1" customHeight="1">
      <c r="A239" s="172" t="s">
        <v>3626</v>
      </c>
      <c r="B239" s="176">
        <v>46115</v>
      </c>
      <c r="C239" s="172" t="s">
        <v>100</v>
      </c>
      <c r="D239" s="172" t="s">
        <v>103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2443</v>
      </c>
      <c r="J239" s="176">
        <v>46113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1389.71</v>
      </c>
    </row>
    <row r="240" spans="1:16" ht="19.5" hidden="1" customHeight="1">
      <c r="A240" s="172" t="s">
        <v>3626</v>
      </c>
      <c r="B240" s="176">
        <v>46115</v>
      </c>
      <c r="C240" s="172" t="s">
        <v>104</v>
      </c>
      <c r="D240" s="172" t="s">
        <v>105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2443</v>
      </c>
      <c r="J240" s="176">
        <v>46113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-1050.49</v>
      </c>
    </row>
    <row r="241" spans="1:16" ht="19.5" hidden="1" customHeight="1">
      <c r="A241" s="172" t="s">
        <v>3626</v>
      </c>
      <c r="B241" s="176">
        <v>46115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2443</v>
      </c>
      <c r="J241" s="176">
        <v>46113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-10.76</v>
      </c>
    </row>
    <row r="242" spans="1:16" ht="19.5" hidden="1" customHeight="1">
      <c r="A242" s="172" t="s">
        <v>3627</v>
      </c>
      <c r="B242" s="176">
        <v>46115</v>
      </c>
      <c r="C242" s="172" t="s">
        <v>92</v>
      </c>
      <c r="D242" s="172" t="s">
        <v>24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2650</v>
      </c>
      <c r="J242" s="176">
        <v>46111</v>
      </c>
      <c r="K242" s="172" t="s">
        <v>93</v>
      </c>
      <c r="L242" s="172" t="s">
        <v>94</v>
      </c>
      <c r="M242" s="179">
        <v>0.43</v>
      </c>
      <c r="N242" s="177"/>
      <c r="O242" s="177">
        <v>33</v>
      </c>
      <c r="P242" s="180">
        <v>-100.52</v>
      </c>
    </row>
    <row r="243" spans="1:16" ht="19.5" hidden="1" customHeight="1">
      <c r="A243" s="172" t="s">
        <v>3627</v>
      </c>
      <c r="B243" s="176">
        <v>46115</v>
      </c>
      <c r="C243" s="172" t="s">
        <v>100</v>
      </c>
      <c r="D243" s="172" t="s">
        <v>101</v>
      </c>
      <c r="E243" s="172" t="s">
        <v>60</v>
      </c>
      <c r="F243" s="172" t="s">
        <v>1426</v>
      </c>
      <c r="G243" s="172" t="s">
        <v>84</v>
      </c>
      <c r="H243" s="177">
        <v>1</v>
      </c>
      <c r="I243" s="178">
        <v>2650</v>
      </c>
      <c r="J243" s="176">
        <v>46111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1034.29</v>
      </c>
    </row>
    <row r="244" spans="1:16" ht="19.5" hidden="1" customHeight="1">
      <c r="A244" s="172" t="s">
        <v>3627</v>
      </c>
      <c r="B244" s="176">
        <v>46115</v>
      </c>
      <c r="C244" s="172" t="s">
        <v>100</v>
      </c>
      <c r="D244" s="172" t="s">
        <v>102</v>
      </c>
      <c r="E244" s="172" t="s">
        <v>60</v>
      </c>
      <c r="F244" s="172" t="s">
        <v>1426</v>
      </c>
      <c r="G244" s="172" t="s">
        <v>84</v>
      </c>
      <c r="H244" s="177">
        <v>1</v>
      </c>
      <c r="I244" s="178">
        <v>2650</v>
      </c>
      <c r="J244" s="176">
        <v>46111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10.34</v>
      </c>
    </row>
    <row r="245" spans="1:16" ht="19.5" hidden="1" customHeight="1">
      <c r="A245" s="172" t="s">
        <v>3627</v>
      </c>
      <c r="B245" s="176">
        <v>46115</v>
      </c>
      <c r="C245" s="172" t="s">
        <v>100</v>
      </c>
      <c r="D245" s="172" t="s">
        <v>103</v>
      </c>
      <c r="E245" s="172" t="s">
        <v>60</v>
      </c>
      <c r="F245" s="172" t="s">
        <v>1426</v>
      </c>
      <c r="G245" s="172" t="s">
        <v>84</v>
      </c>
      <c r="H245" s="177">
        <v>1</v>
      </c>
      <c r="I245" s="178">
        <v>2650</v>
      </c>
      <c r="J245" s="176">
        <v>46111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1605.37</v>
      </c>
    </row>
    <row r="246" spans="1:16" ht="19.5" hidden="1" customHeight="1">
      <c r="A246" s="172" t="s">
        <v>3627</v>
      </c>
      <c r="B246" s="176">
        <v>46115</v>
      </c>
      <c r="C246" s="172" t="s">
        <v>104</v>
      </c>
      <c r="D246" s="172" t="s">
        <v>105</v>
      </c>
      <c r="E246" s="172" t="s">
        <v>60</v>
      </c>
      <c r="F246" s="172" t="s">
        <v>1426</v>
      </c>
      <c r="G246" s="172" t="s">
        <v>84</v>
      </c>
      <c r="H246" s="177">
        <v>1</v>
      </c>
      <c r="I246" s="178">
        <v>2650</v>
      </c>
      <c r="J246" s="176">
        <v>46111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-1139.5</v>
      </c>
    </row>
    <row r="247" spans="1:16" ht="19.5" hidden="1" customHeight="1">
      <c r="A247" s="172" t="s">
        <v>3627</v>
      </c>
      <c r="B247" s="176">
        <v>46115</v>
      </c>
      <c r="C247" s="172" t="s">
        <v>2694</v>
      </c>
      <c r="D247" s="172" t="s">
        <v>95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2650</v>
      </c>
      <c r="J247" s="176">
        <v>46111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-11.21</v>
      </c>
    </row>
    <row r="248" spans="1:16" ht="19.5" hidden="1" customHeight="1">
      <c r="A248" s="172" t="s">
        <v>3626</v>
      </c>
      <c r="B248" s="176">
        <v>46115</v>
      </c>
      <c r="C248" s="172" t="s">
        <v>2694</v>
      </c>
      <c r="D248" s="172" t="s">
        <v>82</v>
      </c>
      <c r="E248" s="172" t="s">
        <v>58</v>
      </c>
      <c r="F248" s="172" t="s">
        <v>1300</v>
      </c>
      <c r="G248" s="172" t="s">
        <v>84</v>
      </c>
      <c r="H248" s="177">
        <v>1</v>
      </c>
      <c r="I248" s="178">
        <v>0</v>
      </c>
      <c r="J248" s="176">
        <v>46113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-19.809999999999999</v>
      </c>
    </row>
    <row r="249" spans="1:16" ht="19.5" hidden="1" customHeight="1">
      <c r="A249" s="172" t="s">
        <v>3628</v>
      </c>
      <c r="B249" s="176">
        <v>46115</v>
      </c>
      <c r="C249" s="172" t="s">
        <v>92</v>
      </c>
      <c r="D249" s="172" t="s">
        <v>24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0</v>
      </c>
      <c r="J249" s="176">
        <v>46106</v>
      </c>
      <c r="K249" s="172" t="s">
        <v>93</v>
      </c>
      <c r="L249" s="172" t="s">
        <v>94</v>
      </c>
      <c r="M249" s="179">
        <v>0</v>
      </c>
      <c r="N249" s="177"/>
      <c r="O249" s="177">
        <v>34</v>
      </c>
      <c r="P249" s="180">
        <v>-46.77</v>
      </c>
    </row>
    <row r="250" spans="1:16" ht="19.5" hidden="1" customHeight="1">
      <c r="A250" s="172" t="s">
        <v>3628</v>
      </c>
      <c r="B250" s="176">
        <v>46115</v>
      </c>
      <c r="C250" s="172" t="s">
        <v>2694</v>
      </c>
      <c r="D250" s="172" t="s">
        <v>95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0</v>
      </c>
      <c r="J250" s="176">
        <v>46106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-7.62</v>
      </c>
    </row>
    <row r="251" spans="1:16" ht="19.5" hidden="1" customHeight="1">
      <c r="A251" s="172" t="s">
        <v>3628</v>
      </c>
      <c r="B251" s="176">
        <v>46115</v>
      </c>
      <c r="C251" s="172" t="s">
        <v>92</v>
      </c>
      <c r="D251" s="172" t="s">
        <v>96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0</v>
      </c>
      <c r="J251" s="176">
        <v>46106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3628</v>
      </c>
      <c r="B252" s="176">
        <v>46115</v>
      </c>
      <c r="C252" s="172" t="s">
        <v>92</v>
      </c>
      <c r="D252" s="172" t="s">
        <v>97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0</v>
      </c>
      <c r="J252" s="176">
        <v>46106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-46.77</v>
      </c>
    </row>
    <row r="253" spans="1:16" ht="19.5" hidden="1" customHeight="1">
      <c r="A253" s="172" t="s">
        <v>3629</v>
      </c>
      <c r="B253" s="176">
        <v>46115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2146</v>
      </c>
      <c r="J253" s="176">
        <v>46109</v>
      </c>
      <c r="K253" s="172" t="s">
        <v>93</v>
      </c>
      <c r="L253" s="172" t="s">
        <v>94</v>
      </c>
      <c r="M253" s="179">
        <v>0.43</v>
      </c>
      <c r="N253" s="177"/>
      <c r="O253" s="177">
        <v>34</v>
      </c>
      <c r="P253" s="180">
        <v>-89.91</v>
      </c>
    </row>
    <row r="254" spans="1:16" ht="19.5" hidden="1" customHeight="1">
      <c r="A254" s="172" t="s">
        <v>3629</v>
      </c>
      <c r="B254" s="176">
        <v>46115</v>
      </c>
      <c r="C254" s="172" t="s">
        <v>100</v>
      </c>
      <c r="D254" s="172" t="s">
        <v>101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2146</v>
      </c>
      <c r="J254" s="176">
        <v>46109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770.69</v>
      </c>
    </row>
    <row r="255" spans="1:16" ht="19.5" hidden="1" customHeight="1">
      <c r="A255" s="172" t="s">
        <v>3629</v>
      </c>
      <c r="B255" s="176">
        <v>46115</v>
      </c>
      <c r="C255" s="172" t="s">
        <v>100</v>
      </c>
      <c r="D255" s="172" t="s">
        <v>102</v>
      </c>
      <c r="E255" s="172" t="s">
        <v>42</v>
      </c>
      <c r="F255" s="172" t="s">
        <v>89</v>
      </c>
      <c r="G255" s="172" t="s">
        <v>84</v>
      </c>
      <c r="H255" s="177">
        <v>1</v>
      </c>
      <c r="I255" s="178">
        <v>2146</v>
      </c>
      <c r="J255" s="176">
        <v>46109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7.71</v>
      </c>
    </row>
    <row r="256" spans="1:16" ht="19.5" hidden="1" customHeight="1">
      <c r="A256" s="172" t="s">
        <v>3629</v>
      </c>
      <c r="B256" s="176">
        <v>46115</v>
      </c>
      <c r="C256" s="172" t="s">
        <v>100</v>
      </c>
      <c r="D256" s="172" t="s">
        <v>103</v>
      </c>
      <c r="E256" s="172" t="s">
        <v>42</v>
      </c>
      <c r="F256" s="172" t="s">
        <v>89</v>
      </c>
      <c r="G256" s="172" t="s">
        <v>84</v>
      </c>
      <c r="H256" s="177">
        <v>1</v>
      </c>
      <c r="I256" s="178">
        <v>2146</v>
      </c>
      <c r="J256" s="176">
        <v>46109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1367.6</v>
      </c>
    </row>
    <row r="257" spans="1:16" ht="19.5" hidden="1" customHeight="1">
      <c r="A257" s="172" t="s">
        <v>3629</v>
      </c>
      <c r="B257" s="176">
        <v>46115</v>
      </c>
      <c r="C257" s="172" t="s">
        <v>104</v>
      </c>
      <c r="D257" s="172" t="s">
        <v>105</v>
      </c>
      <c r="E257" s="172" t="s">
        <v>42</v>
      </c>
      <c r="F257" s="172" t="s">
        <v>89</v>
      </c>
      <c r="G257" s="172" t="s">
        <v>84</v>
      </c>
      <c r="H257" s="177">
        <v>1</v>
      </c>
      <c r="I257" s="178">
        <v>2146</v>
      </c>
      <c r="J257" s="176">
        <v>46109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-922.78</v>
      </c>
    </row>
    <row r="258" spans="1:16" ht="19.5" hidden="1" customHeight="1">
      <c r="A258" s="172" t="s">
        <v>3629</v>
      </c>
      <c r="B258" s="176">
        <v>46115</v>
      </c>
      <c r="C258" s="172" t="s">
        <v>2694</v>
      </c>
      <c r="D258" s="172" t="s">
        <v>95</v>
      </c>
      <c r="E258" s="172" t="s">
        <v>42</v>
      </c>
      <c r="F258" s="172" t="s">
        <v>89</v>
      </c>
      <c r="G258" s="172" t="s">
        <v>84</v>
      </c>
      <c r="H258" s="177">
        <v>1</v>
      </c>
      <c r="I258" s="178">
        <v>2146</v>
      </c>
      <c r="J258" s="176">
        <v>46109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-8.75</v>
      </c>
    </row>
    <row r="259" spans="1:16" ht="19.5" hidden="1" customHeight="1">
      <c r="A259" s="172" t="s">
        <v>3630</v>
      </c>
      <c r="B259" s="176">
        <v>46115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2443</v>
      </c>
      <c r="J259" s="176">
        <v>46113</v>
      </c>
      <c r="K259" s="172" t="s">
        <v>93</v>
      </c>
      <c r="L259" s="172" t="s">
        <v>94</v>
      </c>
      <c r="M259" s="179">
        <v>0.43</v>
      </c>
      <c r="N259" s="177"/>
      <c r="O259" s="177">
        <v>32</v>
      </c>
      <c r="P259" s="180">
        <v>-85.59</v>
      </c>
    </row>
    <row r="260" spans="1:16" ht="19.5" hidden="1" customHeight="1">
      <c r="A260" s="172" t="s">
        <v>3630</v>
      </c>
      <c r="B260" s="176">
        <v>46115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2443</v>
      </c>
      <c r="J260" s="176">
        <v>46113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978.36</v>
      </c>
    </row>
    <row r="261" spans="1:16" ht="19.5" hidden="1" customHeight="1">
      <c r="A261" s="172" t="s">
        <v>3630</v>
      </c>
      <c r="B261" s="176">
        <v>46115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2443</v>
      </c>
      <c r="J261" s="176">
        <v>46113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9.7799999999999994</v>
      </c>
    </row>
    <row r="262" spans="1:16" ht="19.5" hidden="1" customHeight="1">
      <c r="A262" s="172" t="s">
        <v>3630</v>
      </c>
      <c r="B262" s="176">
        <v>46115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2443</v>
      </c>
      <c r="J262" s="176">
        <v>46113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1454.86</v>
      </c>
    </row>
    <row r="263" spans="1:16" ht="19.5" hidden="1" customHeight="1">
      <c r="A263" s="172" t="s">
        <v>3630</v>
      </c>
      <c r="B263" s="176">
        <v>46115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2443</v>
      </c>
      <c r="J263" s="176">
        <v>46113</v>
      </c>
      <c r="K263" s="172" t="s">
        <v>93</v>
      </c>
      <c r="L263" s="172" t="s">
        <v>94</v>
      </c>
      <c r="M263" s="179">
        <v>0.43</v>
      </c>
      <c r="N263" s="177"/>
      <c r="O263" s="177"/>
      <c r="P263" s="180">
        <v>-1050.49</v>
      </c>
    </row>
    <row r="264" spans="1:16" ht="19.5" hidden="1" customHeight="1">
      <c r="A264" s="172" t="s">
        <v>3630</v>
      </c>
      <c r="B264" s="176">
        <v>46115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2443</v>
      </c>
      <c r="J264" s="176">
        <v>46113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-7.53</v>
      </c>
    </row>
    <row r="265" spans="1:16" ht="19.5" hidden="1" customHeight="1">
      <c r="A265" s="172" t="s">
        <v>3631</v>
      </c>
      <c r="B265" s="176">
        <v>46115</v>
      </c>
      <c r="C265" s="172" t="s">
        <v>92</v>
      </c>
      <c r="D265" s="172" t="s">
        <v>24</v>
      </c>
      <c r="E265" s="172" t="s">
        <v>40</v>
      </c>
      <c r="F265" s="172" t="s">
        <v>197</v>
      </c>
      <c r="G265" s="172" t="s">
        <v>84</v>
      </c>
      <c r="H265" s="177">
        <v>1</v>
      </c>
      <c r="I265" s="178">
        <v>2650</v>
      </c>
      <c r="J265" s="176">
        <v>46113</v>
      </c>
      <c r="K265" s="172" t="s">
        <v>93</v>
      </c>
      <c r="L265" s="172" t="s">
        <v>94</v>
      </c>
      <c r="M265" s="179">
        <v>0.43</v>
      </c>
      <c r="N265" s="177"/>
      <c r="O265" s="177">
        <v>32</v>
      </c>
      <c r="P265" s="180">
        <v>-75.45</v>
      </c>
    </row>
    <row r="266" spans="1:16" ht="19.5" hidden="1" customHeight="1">
      <c r="A266" s="172" t="s">
        <v>3631</v>
      </c>
      <c r="B266" s="176">
        <v>46115</v>
      </c>
      <c r="C266" s="172" t="s">
        <v>100</v>
      </c>
      <c r="D266" s="172" t="s">
        <v>101</v>
      </c>
      <c r="E266" s="172" t="s">
        <v>40</v>
      </c>
      <c r="F266" s="172" t="s">
        <v>197</v>
      </c>
      <c r="G266" s="172" t="s">
        <v>84</v>
      </c>
      <c r="H266" s="177">
        <v>1</v>
      </c>
      <c r="I266" s="178">
        <v>2650</v>
      </c>
      <c r="J266" s="176">
        <v>46113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1446.67</v>
      </c>
    </row>
    <row r="267" spans="1:16" ht="19.5" hidden="1" customHeight="1">
      <c r="A267" s="172" t="s">
        <v>3631</v>
      </c>
      <c r="B267" s="176">
        <v>46115</v>
      </c>
      <c r="C267" s="172" t="s">
        <v>100</v>
      </c>
      <c r="D267" s="172" t="s">
        <v>102</v>
      </c>
      <c r="E267" s="172" t="s">
        <v>40</v>
      </c>
      <c r="F267" s="172" t="s">
        <v>197</v>
      </c>
      <c r="G267" s="172" t="s">
        <v>84</v>
      </c>
      <c r="H267" s="177">
        <v>1</v>
      </c>
      <c r="I267" s="178">
        <v>2650</v>
      </c>
      <c r="J267" s="176">
        <v>46113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14.47</v>
      </c>
    </row>
    <row r="268" spans="1:16" ht="19.5" hidden="1" customHeight="1">
      <c r="A268" s="172" t="s">
        <v>3631</v>
      </c>
      <c r="B268" s="176">
        <v>46115</v>
      </c>
      <c r="C268" s="172" t="s">
        <v>100</v>
      </c>
      <c r="D268" s="172" t="s">
        <v>103</v>
      </c>
      <c r="E268" s="172" t="s">
        <v>40</v>
      </c>
      <c r="F268" s="172" t="s">
        <v>197</v>
      </c>
      <c r="G268" s="172" t="s">
        <v>84</v>
      </c>
      <c r="H268" s="177">
        <v>1</v>
      </c>
      <c r="I268" s="178">
        <v>2650</v>
      </c>
      <c r="J268" s="176">
        <v>46113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1188.8599999999999</v>
      </c>
    </row>
    <row r="269" spans="1:16" ht="19.5" hidden="1" customHeight="1">
      <c r="A269" s="172" t="s">
        <v>3631</v>
      </c>
      <c r="B269" s="176">
        <v>46115</v>
      </c>
      <c r="C269" s="172" t="s">
        <v>104</v>
      </c>
      <c r="D269" s="172" t="s">
        <v>105</v>
      </c>
      <c r="E269" s="172" t="s">
        <v>40</v>
      </c>
      <c r="F269" s="172" t="s">
        <v>197</v>
      </c>
      <c r="G269" s="172" t="s">
        <v>84</v>
      </c>
      <c r="H269" s="177">
        <v>1</v>
      </c>
      <c r="I269" s="178">
        <v>2650</v>
      </c>
      <c r="J269" s="176">
        <v>46113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-1139.5</v>
      </c>
    </row>
    <row r="270" spans="1:16" ht="19.5" hidden="1" customHeight="1">
      <c r="A270" s="172" t="s">
        <v>3631</v>
      </c>
      <c r="B270" s="176">
        <v>46115</v>
      </c>
      <c r="C270" s="172" t="s">
        <v>2694</v>
      </c>
      <c r="D270" s="172" t="s">
        <v>95</v>
      </c>
      <c r="E270" s="172" t="s">
        <v>40</v>
      </c>
      <c r="F270" s="172" t="s">
        <v>197</v>
      </c>
      <c r="G270" s="172" t="s">
        <v>84</v>
      </c>
      <c r="H270" s="177">
        <v>1</v>
      </c>
      <c r="I270" s="178">
        <v>2650</v>
      </c>
      <c r="J270" s="176">
        <v>46113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-11.89</v>
      </c>
    </row>
    <row r="271" spans="1:16" ht="19.5" hidden="1" customHeight="1">
      <c r="A271" s="172" t="s">
        <v>3630</v>
      </c>
      <c r="B271" s="176">
        <v>46115</v>
      </c>
      <c r="C271" s="172" t="s">
        <v>2694</v>
      </c>
      <c r="D271" s="172" t="s">
        <v>82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46113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-18.59</v>
      </c>
    </row>
    <row r="272" spans="1:16" ht="19.5" hidden="1" customHeight="1">
      <c r="A272" s="172" t="s">
        <v>3629</v>
      </c>
      <c r="B272" s="176">
        <v>46115</v>
      </c>
      <c r="C272" s="172" t="s">
        <v>2694</v>
      </c>
      <c r="D272" s="172" t="s">
        <v>82</v>
      </c>
      <c r="E272" s="172" t="s">
        <v>42</v>
      </c>
      <c r="F272" s="172" t="s">
        <v>89</v>
      </c>
      <c r="G272" s="172" t="s">
        <v>84</v>
      </c>
      <c r="H272" s="177">
        <v>1</v>
      </c>
      <c r="I272" s="178">
        <v>0</v>
      </c>
      <c r="J272" s="176">
        <v>46109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-14.64</v>
      </c>
    </row>
    <row r="273" spans="1:16" ht="19.5" hidden="1" customHeight="1">
      <c r="A273" s="172" t="s">
        <v>3632</v>
      </c>
      <c r="B273" s="176">
        <v>46115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2600</v>
      </c>
      <c r="J273" s="176">
        <v>46114</v>
      </c>
      <c r="K273" s="172" t="s">
        <v>93</v>
      </c>
      <c r="L273" s="172" t="s">
        <v>94</v>
      </c>
      <c r="M273" s="179">
        <v>0.43</v>
      </c>
      <c r="N273" s="177"/>
      <c r="O273" s="177">
        <v>32</v>
      </c>
      <c r="P273" s="180">
        <v>-86.85</v>
      </c>
    </row>
    <row r="274" spans="1:16" ht="19.5" hidden="1" customHeight="1">
      <c r="A274" s="172" t="s">
        <v>3632</v>
      </c>
      <c r="B274" s="176">
        <v>46115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2600</v>
      </c>
      <c r="J274" s="176">
        <v>46114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906.67</v>
      </c>
    </row>
    <row r="275" spans="1:16" ht="19.5" hidden="1" customHeight="1">
      <c r="A275" s="172" t="s">
        <v>3632</v>
      </c>
      <c r="B275" s="176">
        <v>46115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2600</v>
      </c>
      <c r="J275" s="176">
        <v>46114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9.07</v>
      </c>
    </row>
    <row r="276" spans="1:16" ht="19.5" hidden="1" customHeight="1">
      <c r="A276" s="172" t="s">
        <v>3632</v>
      </c>
      <c r="B276" s="176">
        <v>46115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2600</v>
      </c>
      <c r="J276" s="176">
        <v>46114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1684.26</v>
      </c>
    </row>
    <row r="277" spans="1:16" ht="19.5" hidden="1" customHeight="1">
      <c r="A277" s="172" t="s">
        <v>3632</v>
      </c>
      <c r="B277" s="176">
        <v>46115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2600</v>
      </c>
      <c r="J277" s="176">
        <v>46114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-1118</v>
      </c>
    </row>
    <row r="278" spans="1:16" ht="19.5" hidden="1" customHeight="1">
      <c r="A278" s="172" t="s">
        <v>3632</v>
      </c>
      <c r="B278" s="176">
        <v>46115</v>
      </c>
      <c r="C278" s="172" t="s">
        <v>2694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2600</v>
      </c>
      <c r="J278" s="176">
        <v>46114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-9.02</v>
      </c>
    </row>
    <row r="279" spans="1:16" ht="19.5" hidden="1" customHeight="1">
      <c r="A279" s="172" t="s">
        <v>3632</v>
      </c>
      <c r="B279" s="176">
        <v>46115</v>
      </c>
      <c r="C279" s="172" t="s">
        <v>2694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46114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-17.23</v>
      </c>
    </row>
    <row r="280" spans="1:16" ht="19.5" hidden="1" customHeight="1">
      <c r="A280" s="172" t="s">
        <v>3633</v>
      </c>
      <c r="B280" s="176">
        <v>46115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2750</v>
      </c>
      <c r="J280" s="176">
        <v>46111</v>
      </c>
      <c r="K280" s="172" t="s">
        <v>93</v>
      </c>
      <c r="L280" s="172" t="s">
        <v>94</v>
      </c>
      <c r="M280" s="179">
        <v>0.43</v>
      </c>
      <c r="N280" s="177"/>
      <c r="O280" s="177">
        <v>33</v>
      </c>
      <c r="P280" s="180">
        <v>-89.16</v>
      </c>
    </row>
    <row r="281" spans="1:16" ht="19.5" hidden="1" customHeight="1">
      <c r="A281" s="172" t="s">
        <v>3633</v>
      </c>
      <c r="B281" s="176">
        <v>46115</v>
      </c>
      <c r="C281" s="172" t="s">
        <v>100</v>
      </c>
      <c r="D281" s="172" t="s">
        <v>101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2750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957.18</v>
      </c>
    </row>
    <row r="282" spans="1:16" ht="19.5" hidden="1" customHeight="1">
      <c r="A282" s="172" t="s">
        <v>3633</v>
      </c>
      <c r="B282" s="176">
        <v>46115</v>
      </c>
      <c r="C282" s="172" t="s">
        <v>100</v>
      </c>
      <c r="D282" s="172" t="s">
        <v>102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2750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9.57</v>
      </c>
    </row>
    <row r="283" spans="1:16" ht="19.5" hidden="1" customHeight="1">
      <c r="A283" s="172" t="s">
        <v>3633</v>
      </c>
      <c r="B283" s="176">
        <v>46115</v>
      </c>
      <c r="C283" s="172" t="s">
        <v>100</v>
      </c>
      <c r="D283" s="172" t="s">
        <v>103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2750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1783.25</v>
      </c>
    </row>
    <row r="284" spans="1:16" ht="19.5" hidden="1" customHeight="1">
      <c r="A284" s="172" t="s">
        <v>3633</v>
      </c>
      <c r="B284" s="176">
        <v>46115</v>
      </c>
      <c r="C284" s="172" t="s">
        <v>104</v>
      </c>
      <c r="D284" s="172" t="s">
        <v>105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2750</v>
      </c>
      <c r="J284" s="176">
        <v>46111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-1182.5</v>
      </c>
    </row>
    <row r="285" spans="1:16" ht="19.5" hidden="1" customHeight="1">
      <c r="A285" s="172" t="s">
        <v>3633</v>
      </c>
      <c r="B285" s="176">
        <v>46115</v>
      </c>
      <c r="C285" s="172" t="s">
        <v>2694</v>
      </c>
      <c r="D285" s="172" t="s">
        <v>95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2750</v>
      </c>
      <c r="J285" s="176">
        <v>46111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-5.79</v>
      </c>
    </row>
    <row r="286" spans="1:16" ht="19.5" hidden="1" customHeight="1">
      <c r="A286" s="172" t="s">
        <v>3634</v>
      </c>
      <c r="B286" s="176">
        <v>46115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46103</v>
      </c>
      <c r="K286" s="172" t="s">
        <v>93</v>
      </c>
      <c r="L286" s="172" t="s">
        <v>94</v>
      </c>
      <c r="M286" s="179">
        <v>0</v>
      </c>
      <c r="N286" s="177"/>
      <c r="O286" s="177">
        <v>32</v>
      </c>
      <c r="P286" s="180">
        <v>-56.94</v>
      </c>
    </row>
    <row r="287" spans="1:16" ht="19.5" hidden="1" customHeight="1">
      <c r="A287" s="172" t="s">
        <v>3634</v>
      </c>
      <c r="B287" s="176">
        <v>46115</v>
      </c>
      <c r="C287" s="172" t="s">
        <v>2694</v>
      </c>
      <c r="D287" s="172" t="s">
        <v>95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46103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-9.68</v>
      </c>
    </row>
    <row r="288" spans="1:16" ht="19.5" hidden="1" customHeight="1">
      <c r="A288" s="172" t="s">
        <v>3635</v>
      </c>
      <c r="B288" s="176">
        <v>46115</v>
      </c>
      <c r="C288" s="172" t="s">
        <v>2694</v>
      </c>
      <c r="D288" s="172" t="s">
        <v>82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-20.51</v>
      </c>
    </row>
    <row r="289" spans="1:16" ht="19.5" hidden="1" customHeight="1">
      <c r="A289" s="172" t="s">
        <v>3633</v>
      </c>
      <c r="B289" s="176">
        <v>46115</v>
      </c>
      <c r="C289" s="172" t="s">
        <v>2694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46111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-18.190000000000001</v>
      </c>
    </row>
    <row r="290" spans="1:16" ht="19.5" hidden="1" customHeight="1">
      <c r="A290" s="172" t="s">
        <v>3634</v>
      </c>
      <c r="B290" s="176">
        <v>46115</v>
      </c>
      <c r="C290" s="172" t="s">
        <v>92</v>
      </c>
      <c r="D290" s="172" t="s">
        <v>96</v>
      </c>
      <c r="E290" s="172" t="s">
        <v>57</v>
      </c>
      <c r="F290" s="172" t="s">
        <v>1263</v>
      </c>
      <c r="G290" s="172" t="s">
        <v>84</v>
      </c>
      <c r="H290" s="177">
        <v>1</v>
      </c>
      <c r="I290" s="178">
        <v>0</v>
      </c>
      <c r="J290" s="176">
        <v>46103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3634</v>
      </c>
      <c r="B291" s="176">
        <v>46115</v>
      </c>
      <c r="C291" s="172" t="s">
        <v>92</v>
      </c>
      <c r="D291" s="172" t="s">
        <v>97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46103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-56.94</v>
      </c>
    </row>
    <row r="292" spans="1:16" ht="19.5" hidden="1" customHeight="1">
      <c r="A292" s="172" t="s">
        <v>3634</v>
      </c>
      <c r="B292" s="176">
        <v>46115</v>
      </c>
      <c r="C292" s="172" t="s">
        <v>2694</v>
      </c>
      <c r="D292" s="172" t="s">
        <v>98</v>
      </c>
      <c r="E292" s="172" t="s">
        <v>57</v>
      </c>
      <c r="F292" s="172" t="s">
        <v>1263</v>
      </c>
      <c r="G292" s="172" t="s">
        <v>84</v>
      </c>
      <c r="H292" s="177">
        <v>1</v>
      </c>
      <c r="I292" s="178">
        <v>0</v>
      </c>
      <c r="J292" s="176">
        <v>46103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3636</v>
      </c>
      <c r="B293" s="176">
        <v>46115</v>
      </c>
      <c r="C293" s="172" t="s">
        <v>92</v>
      </c>
      <c r="D293" s="172" t="s">
        <v>96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46111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0</v>
      </c>
    </row>
    <row r="294" spans="1:16" ht="19.5" hidden="1" customHeight="1">
      <c r="A294" s="172" t="s">
        <v>3636</v>
      </c>
      <c r="B294" s="176">
        <v>46115</v>
      </c>
      <c r="C294" s="172" t="s">
        <v>92</v>
      </c>
      <c r="D294" s="172" t="s">
        <v>97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46111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-46.77</v>
      </c>
    </row>
    <row r="295" spans="1:16" ht="19.5" hidden="1" customHeight="1">
      <c r="A295" s="172" t="s">
        <v>3636</v>
      </c>
      <c r="B295" s="176">
        <v>46115</v>
      </c>
      <c r="C295" s="172" t="s">
        <v>2694</v>
      </c>
      <c r="D295" s="172" t="s">
        <v>98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46111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3636</v>
      </c>
      <c r="B296" s="176">
        <v>46115</v>
      </c>
      <c r="C296" s="172" t="s">
        <v>92</v>
      </c>
      <c r="D296" s="172" t="s">
        <v>24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46111</v>
      </c>
      <c r="K296" s="172" t="s">
        <v>93</v>
      </c>
      <c r="L296" s="172" t="s">
        <v>94</v>
      </c>
      <c r="M296" s="179">
        <v>0</v>
      </c>
      <c r="N296" s="177"/>
      <c r="O296" s="177">
        <v>33</v>
      </c>
      <c r="P296" s="180">
        <v>-46.77</v>
      </c>
    </row>
    <row r="297" spans="1:16" ht="19.5" hidden="1" customHeight="1">
      <c r="A297" s="172" t="s">
        <v>3636</v>
      </c>
      <c r="B297" s="176">
        <v>46115</v>
      </c>
      <c r="C297" s="172" t="s">
        <v>2694</v>
      </c>
      <c r="D297" s="172" t="s">
        <v>95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46111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-4.92</v>
      </c>
    </row>
    <row r="298" spans="1:16" ht="19.5" hidden="1" customHeight="1">
      <c r="A298" s="172" t="s">
        <v>3637</v>
      </c>
      <c r="B298" s="176">
        <v>46115</v>
      </c>
      <c r="C298" s="172" t="s">
        <v>92</v>
      </c>
      <c r="D298" s="172" t="s">
        <v>24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2750</v>
      </c>
      <c r="J298" s="176">
        <v>46114</v>
      </c>
      <c r="K298" s="172" t="s">
        <v>93</v>
      </c>
      <c r="L298" s="172" t="s">
        <v>94</v>
      </c>
      <c r="M298" s="179">
        <v>0.43</v>
      </c>
      <c r="N298" s="177"/>
      <c r="O298" s="177">
        <v>32</v>
      </c>
      <c r="P298" s="180">
        <v>-76.25</v>
      </c>
    </row>
    <row r="299" spans="1:16" ht="19.5" hidden="1" customHeight="1">
      <c r="A299" s="172" t="s">
        <v>3637</v>
      </c>
      <c r="B299" s="176">
        <v>46115</v>
      </c>
      <c r="C299" s="172" t="s">
        <v>100</v>
      </c>
      <c r="D299" s="172" t="s">
        <v>101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2750</v>
      </c>
      <c r="J299" s="176">
        <v>46114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1099.9000000000001</v>
      </c>
    </row>
    <row r="300" spans="1:16" ht="19.5" hidden="1" customHeight="1">
      <c r="A300" s="172" t="s">
        <v>3637</v>
      </c>
      <c r="B300" s="176">
        <v>46115</v>
      </c>
      <c r="C300" s="172" t="s">
        <v>100</v>
      </c>
      <c r="D300" s="172" t="s">
        <v>102</v>
      </c>
      <c r="E300" s="172" t="s">
        <v>43</v>
      </c>
      <c r="F300" s="172" t="s">
        <v>125</v>
      </c>
      <c r="G300" s="172" t="s">
        <v>84</v>
      </c>
      <c r="H300" s="177">
        <v>1</v>
      </c>
      <c r="I300" s="178">
        <v>2750</v>
      </c>
      <c r="J300" s="176">
        <v>46114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11</v>
      </c>
    </row>
    <row r="301" spans="1:16" ht="19.5" hidden="1" customHeight="1">
      <c r="A301" s="172" t="s">
        <v>3637</v>
      </c>
      <c r="B301" s="176">
        <v>46115</v>
      </c>
      <c r="C301" s="172" t="s">
        <v>100</v>
      </c>
      <c r="D301" s="172" t="s">
        <v>103</v>
      </c>
      <c r="E301" s="172" t="s">
        <v>43</v>
      </c>
      <c r="F301" s="172" t="s">
        <v>125</v>
      </c>
      <c r="G301" s="172" t="s">
        <v>84</v>
      </c>
      <c r="H301" s="177">
        <v>1</v>
      </c>
      <c r="I301" s="178">
        <v>2750</v>
      </c>
      <c r="J301" s="176">
        <v>46114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1639.1</v>
      </c>
    </row>
    <row r="302" spans="1:16" ht="19.5" hidden="1" customHeight="1">
      <c r="A302" s="172" t="s">
        <v>3637</v>
      </c>
      <c r="B302" s="176">
        <v>46115</v>
      </c>
      <c r="C302" s="172" t="s">
        <v>104</v>
      </c>
      <c r="D302" s="172" t="s">
        <v>105</v>
      </c>
      <c r="E302" s="172" t="s">
        <v>43</v>
      </c>
      <c r="F302" s="172" t="s">
        <v>125</v>
      </c>
      <c r="G302" s="172" t="s">
        <v>84</v>
      </c>
      <c r="H302" s="177">
        <v>1</v>
      </c>
      <c r="I302" s="178">
        <v>2750</v>
      </c>
      <c r="J302" s="176">
        <v>46114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-1182.5</v>
      </c>
    </row>
    <row r="303" spans="1:16" ht="19.5" hidden="1" customHeight="1">
      <c r="A303" s="172" t="s">
        <v>3637</v>
      </c>
      <c r="B303" s="176">
        <v>46115</v>
      </c>
      <c r="C303" s="172" t="s">
        <v>2694</v>
      </c>
      <c r="D303" s="172" t="s">
        <v>95</v>
      </c>
      <c r="E303" s="172" t="s">
        <v>43</v>
      </c>
      <c r="F303" s="172" t="s">
        <v>125</v>
      </c>
      <c r="G303" s="172" t="s">
        <v>84</v>
      </c>
      <c r="H303" s="177">
        <v>1</v>
      </c>
      <c r="I303" s="178">
        <v>2750</v>
      </c>
      <c r="J303" s="176">
        <v>46114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-10.91</v>
      </c>
    </row>
    <row r="304" spans="1:16" ht="19.5" hidden="1" customHeight="1">
      <c r="A304" s="172" t="s">
        <v>3638</v>
      </c>
      <c r="B304" s="176">
        <v>46115</v>
      </c>
      <c r="C304" s="172" t="s">
        <v>2694</v>
      </c>
      <c r="D304" s="172" t="s">
        <v>82</v>
      </c>
      <c r="E304" s="172" t="s">
        <v>60</v>
      </c>
      <c r="F304" s="172" t="s">
        <v>1426</v>
      </c>
      <c r="G304" s="172" t="s">
        <v>84</v>
      </c>
      <c r="H304" s="177">
        <v>1</v>
      </c>
      <c r="I304" s="178">
        <v>0</v>
      </c>
      <c r="J304" s="176">
        <v>46115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-18.02</v>
      </c>
    </row>
    <row r="305" spans="1:16" ht="19.5" hidden="1" customHeight="1">
      <c r="A305" s="172" t="s">
        <v>3637</v>
      </c>
      <c r="B305" s="176">
        <v>46115</v>
      </c>
      <c r="C305" s="172" t="s">
        <v>2694</v>
      </c>
      <c r="D305" s="172" t="s">
        <v>82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46114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-20.9</v>
      </c>
    </row>
    <row r="306" spans="1:16" ht="19.5" hidden="1" customHeight="1">
      <c r="A306" s="172" t="s">
        <v>3639</v>
      </c>
      <c r="B306" s="176">
        <v>46115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46112</v>
      </c>
      <c r="K306" s="172" t="s">
        <v>93</v>
      </c>
      <c r="L306" s="172" t="s">
        <v>94</v>
      </c>
      <c r="M306" s="179">
        <v>0.43</v>
      </c>
      <c r="N306" s="177"/>
      <c r="O306" s="177">
        <v>32</v>
      </c>
      <c r="P306" s="180">
        <v>-76.25</v>
      </c>
    </row>
    <row r="307" spans="1:16" ht="19.5" hidden="1" customHeight="1">
      <c r="A307" s="172" t="s">
        <v>3639</v>
      </c>
      <c r="B307" s="176">
        <v>46115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46112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1360.95</v>
      </c>
    </row>
    <row r="308" spans="1:16" ht="19.5" hidden="1" customHeight="1">
      <c r="A308" s="172" t="s">
        <v>3639</v>
      </c>
      <c r="B308" s="176">
        <v>46115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46112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hidden="1" customHeight="1">
      <c r="A309" s="172" t="s">
        <v>3639</v>
      </c>
      <c r="B309" s="176">
        <v>46115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46112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1389.05</v>
      </c>
    </row>
    <row r="310" spans="1:16" ht="19.5" hidden="1" customHeight="1">
      <c r="A310" s="172" t="s">
        <v>3639</v>
      </c>
      <c r="B310" s="176">
        <v>46115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2750</v>
      </c>
      <c r="J310" s="176">
        <v>46112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-1182.5</v>
      </c>
    </row>
    <row r="311" spans="1:16" ht="19.5" hidden="1" customHeight="1">
      <c r="A311" s="172" t="s">
        <v>3639</v>
      </c>
      <c r="B311" s="176">
        <v>46115</v>
      </c>
      <c r="C311" s="172" t="s">
        <v>2694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2750</v>
      </c>
      <c r="J311" s="176">
        <v>46112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-8.11</v>
      </c>
    </row>
    <row r="312" spans="1:16" ht="19.5" hidden="1" customHeight="1">
      <c r="A312" s="172" t="s">
        <v>3506</v>
      </c>
      <c r="B312" s="176">
        <v>46115</v>
      </c>
      <c r="C312" s="172" t="s">
        <v>92</v>
      </c>
      <c r="D312" s="172" t="s">
        <v>96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3506</v>
      </c>
      <c r="B313" s="176">
        <v>46115</v>
      </c>
      <c r="C313" s="172" t="s">
        <v>92</v>
      </c>
      <c r="D313" s="172" t="s">
        <v>97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-46.77</v>
      </c>
    </row>
    <row r="314" spans="1:16" ht="19.5" hidden="1" customHeight="1">
      <c r="A314" s="172" t="s">
        <v>3506</v>
      </c>
      <c r="B314" s="176">
        <v>46115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46104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3640</v>
      </c>
      <c r="B315" s="176">
        <v>46115</v>
      </c>
      <c r="C315" s="172" t="s">
        <v>2694</v>
      </c>
      <c r="D315" s="172" t="s">
        <v>82</v>
      </c>
      <c r="E315" s="172" t="s">
        <v>58</v>
      </c>
      <c r="F315" s="172" t="s">
        <v>1300</v>
      </c>
      <c r="G315" s="172" t="s">
        <v>84</v>
      </c>
      <c r="H315" s="177">
        <v>1</v>
      </c>
      <c r="I315" s="178">
        <v>0</v>
      </c>
      <c r="J315" s="176">
        <v>46114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-17.57</v>
      </c>
    </row>
    <row r="316" spans="1:16" ht="19.5" hidden="1" customHeight="1">
      <c r="A316" s="172" t="s">
        <v>3641</v>
      </c>
      <c r="B316" s="176">
        <v>46115</v>
      </c>
      <c r="C316" s="172" t="s">
        <v>2694</v>
      </c>
      <c r="D316" s="172" t="s">
        <v>82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46111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-15.82</v>
      </c>
    </row>
    <row r="317" spans="1:16" ht="19.5" hidden="1" customHeight="1">
      <c r="A317" s="172" t="s">
        <v>3642</v>
      </c>
      <c r="B317" s="176">
        <v>46115</v>
      </c>
      <c r="C317" s="172" t="s">
        <v>92</v>
      </c>
      <c r="D317" s="172" t="s">
        <v>24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2750</v>
      </c>
      <c r="J317" s="176">
        <v>46114</v>
      </c>
      <c r="K317" s="172" t="s">
        <v>93</v>
      </c>
      <c r="L317" s="172" t="s">
        <v>94</v>
      </c>
      <c r="M317" s="179">
        <v>0.43</v>
      </c>
      <c r="N317" s="177"/>
      <c r="O317" s="177">
        <v>32</v>
      </c>
      <c r="P317" s="180">
        <v>-76.25</v>
      </c>
    </row>
    <row r="318" spans="1:16" ht="19.5" hidden="1" customHeight="1">
      <c r="A318" s="172" t="s">
        <v>3642</v>
      </c>
      <c r="B318" s="176">
        <v>46115</v>
      </c>
      <c r="C318" s="172" t="s">
        <v>100</v>
      </c>
      <c r="D318" s="172" t="s">
        <v>101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2750</v>
      </c>
      <c r="J318" s="176">
        <v>46114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1033.08</v>
      </c>
    </row>
    <row r="319" spans="1:16" ht="19.5" hidden="1" customHeight="1">
      <c r="A319" s="172" t="s">
        <v>3642</v>
      </c>
      <c r="B319" s="176">
        <v>46115</v>
      </c>
      <c r="C319" s="172" t="s">
        <v>100</v>
      </c>
      <c r="D319" s="172" t="s">
        <v>102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2750</v>
      </c>
      <c r="J319" s="176">
        <v>46114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10.33</v>
      </c>
    </row>
    <row r="320" spans="1:16" ht="19.5" hidden="1" customHeight="1">
      <c r="A320" s="172" t="s">
        <v>3642</v>
      </c>
      <c r="B320" s="176">
        <v>46115</v>
      </c>
      <c r="C320" s="172" t="s">
        <v>100</v>
      </c>
      <c r="D320" s="172" t="s">
        <v>103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2750</v>
      </c>
      <c r="J320" s="176">
        <v>46114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1706.59</v>
      </c>
    </row>
    <row r="321" spans="1:16" ht="19.5" hidden="1" customHeight="1">
      <c r="A321" s="172" t="s">
        <v>3642</v>
      </c>
      <c r="B321" s="176">
        <v>46115</v>
      </c>
      <c r="C321" s="172" t="s">
        <v>104</v>
      </c>
      <c r="D321" s="172" t="s">
        <v>105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2750</v>
      </c>
      <c r="J321" s="176">
        <v>46114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-1182.5</v>
      </c>
    </row>
    <row r="322" spans="1:16" ht="19.5" hidden="1" customHeight="1">
      <c r="A322" s="172" t="s">
        <v>3642</v>
      </c>
      <c r="B322" s="176">
        <v>46115</v>
      </c>
      <c r="C322" s="172" t="s">
        <v>2694</v>
      </c>
      <c r="D322" s="172" t="s">
        <v>95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2750</v>
      </c>
      <c r="J322" s="176">
        <v>46114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-6.54</v>
      </c>
    </row>
    <row r="323" spans="1:16" ht="19.5" hidden="1" customHeight="1">
      <c r="A323" s="172" t="s">
        <v>3640</v>
      </c>
      <c r="B323" s="176">
        <v>46115</v>
      </c>
      <c r="C323" s="172" t="s">
        <v>92</v>
      </c>
      <c r="D323" s="172" t="s">
        <v>24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2443</v>
      </c>
      <c r="J323" s="176">
        <v>46114</v>
      </c>
      <c r="K323" s="172" t="s">
        <v>93</v>
      </c>
      <c r="L323" s="172" t="s">
        <v>94</v>
      </c>
      <c r="M323" s="179">
        <v>0.43</v>
      </c>
      <c r="N323" s="177"/>
      <c r="O323" s="177">
        <v>32</v>
      </c>
      <c r="P323" s="180">
        <v>-85.59</v>
      </c>
    </row>
    <row r="324" spans="1:16" ht="19.5" hidden="1" customHeight="1">
      <c r="A324" s="172" t="s">
        <v>3640</v>
      </c>
      <c r="B324" s="176">
        <v>46115</v>
      </c>
      <c r="C324" s="172" t="s">
        <v>100</v>
      </c>
      <c r="D324" s="172" t="s">
        <v>101</v>
      </c>
      <c r="E324" s="172" t="s">
        <v>58</v>
      </c>
      <c r="F324" s="172" t="s">
        <v>1300</v>
      </c>
      <c r="G324" s="172" t="s">
        <v>84</v>
      </c>
      <c r="H324" s="177">
        <v>1</v>
      </c>
      <c r="I324" s="178">
        <v>2443</v>
      </c>
      <c r="J324" s="176">
        <v>46114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924.83</v>
      </c>
    </row>
    <row r="325" spans="1:16" ht="19.5" hidden="1" customHeight="1">
      <c r="A325" s="172" t="s">
        <v>3640</v>
      </c>
      <c r="B325" s="176">
        <v>46115</v>
      </c>
      <c r="C325" s="172" t="s">
        <v>100</v>
      </c>
      <c r="D325" s="172" t="s">
        <v>102</v>
      </c>
      <c r="E325" s="172" t="s">
        <v>58</v>
      </c>
      <c r="F325" s="172" t="s">
        <v>1300</v>
      </c>
      <c r="G325" s="172" t="s">
        <v>84</v>
      </c>
      <c r="H325" s="177">
        <v>1</v>
      </c>
      <c r="I325" s="178">
        <v>2443</v>
      </c>
      <c r="J325" s="176">
        <v>46114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9.25</v>
      </c>
    </row>
    <row r="326" spans="1:16" ht="19.5" hidden="1" customHeight="1">
      <c r="A326" s="172" t="s">
        <v>3640</v>
      </c>
      <c r="B326" s="176">
        <v>46115</v>
      </c>
      <c r="C326" s="172" t="s">
        <v>100</v>
      </c>
      <c r="D326" s="172" t="s">
        <v>103</v>
      </c>
      <c r="E326" s="172" t="s">
        <v>58</v>
      </c>
      <c r="F326" s="172" t="s">
        <v>1300</v>
      </c>
      <c r="G326" s="172" t="s">
        <v>84</v>
      </c>
      <c r="H326" s="177">
        <v>1</v>
      </c>
      <c r="I326" s="178">
        <v>2443</v>
      </c>
      <c r="J326" s="176">
        <v>46114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1508.92</v>
      </c>
    </row>
    <row r="327" spans="1:16" ht="19.5" hidden="1" customHeight="1">
      <c r="A327" s="172" t="s">
        <v>3640</v>
      </c>
      <c r="B327" s="176">
        <v>46115</v>
      </c>
      <c r="C327" s="172" t="s">
        <v>104</v>
      </c>
      <c r="D327" s="172" t="s">
        <v>105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2443</v>
      </c>
      <c r="J327" s="176">
        <v>46114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-1050.49</v>
      </c>
    </row>
    <row r="328" spans="1:16" ht="19.5" hidden="1" customHeight="1">
      <c r="A328" s="172" t="s">
        <v>3640</v>
      </c>
      <c r="B328" s="176">
        <v>46115</v>
      </c>
      <c r="C328" s="172" t="s">
        <v>2694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2443</v>
      </c>
      <c r="J328" s="176">
        <v>46114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-6.22</v>
      </c>
    </row>
    <row r="329" spans="1:16" ht="19.5" hidden="1" customHeight="1">
      <c r="A329" s="172" t="s">
        <v>3641</v>
      </c>
      <c r="B329" s="176">
        <v>46115</v>
      </c>
      <c r="C329" s="172" t="s">
        <v>92</v>
      </c>
      <c r="D329" s="172" t="s">
        <v>24</v>
      </c>
      <c r="E329" s="172" t="s">
        <v>57</v>
      </c>
      <c r="F329" s="172" t="s">
        <v>1263</v>
      </c>
      <c r="G329" s="172" t="s">
        <v>84</v>
      </c>
      <c r="H329" s="177">
        <v>1</v>
      </c>
      <c r="I329" s="178">
        <v>2393</v>
      </c>
      <c r="J329" s="176">
        <v>46111</v>
      </c>
      <c r="K329" s="172" t="s">
        <v>93</v>
      </c>
      <c r="L329" s="172" t="s">
        <v>94</v>
      </c>
      <c r="M329" s="179">
        <v>0.43</v>
      </c>
      <c r="N329" s="177"/>
      <c r="O329" s="177">
        <v>33</v>
      </c>
      <c r="P329" s="180">
        <v>-97.56</v>
      </c>
    </row>
    <row r="330" spans="1:16" ht="19.5" hidden="1" customHeight="1">
      <c r="A330" s="172" t="s">
        <v>3641</v>
      </c>
      <c r="B330" s="176">
        <v>46115</v>
      </c>
      <c r="C330" s="172" t="s">
        <v>100</v>
      </c>
      <c r="D330" s="172" t="s">
        <v>101</v>
      </c>
      <c r="E330" s="172" t="s">
        <v>57</v>
      </c>
      <c r="F330" s="172" t="s">
        <v>1263</v>
      </c>
      <c r="G330" s="172" t="s">
        <v>84</v>
      </c>
      <c r="H330" s="177">
        <v>1</v>
      </c>
      <c r="I330" s="178">
        <v>2393</v>
      </c>
      <c r="J330" s="176">
        <v>46111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832.7</v>
      </c>
    </row>
    <row r="331" spans="1:16" ht="19.5" hidden="1" customHeight="1">
      <c r="A331" s="172" t="s">
        <v>3641</v>
      </c>
      <c r="B331" s="176">
        <v>46115</v>
      </c>
      <c r="C331" s="172" t="s">
        <v>100</v>
      </c>
      <c r="D331" s="172" t="s">
        <v>102</v>
      </c>
      <c r="E331" s="172" t="s">
        <v>57</v>
      </c>
      <c r="F331" s="172" t="s">
        <v>1263</v>
      </c>
      <c r="G331" s="172" t="s">
        <v>84</v>
      </c>
      <c r="H331" s="177">
        <v>1</v>
      </c>
      <c r="I331" s="178">
        <v>2393</v>
      </c>
      <c r="J331" s="176">
        <v>46111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8.33</v>
      </c>
    </row>
    <row r="332" spans="1:16" ht="19.5" hidden="1" customHeight="1">
      <c r="A332" s="172" t="s">
        <v>3641</v>
      </c>
      <c r="B332" s="176">
        <v>46115</v>
      </c>
      <c r="C332" s="172" t="s">
        <v>100</v>
      </c>
      <c r="D332" s="172" t="s">
        <v>103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2393</v>
      </c>
      <c r="J332" s="176">
        <v>46111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1551.97</v>
      </c>
    </row>
    <row r="333" spans="1:16" ht="19.5" hidden="1" customHeight="1">
      <c r="A333" s="172" t="s">
        <v>3641</v>
      </c>
      <c r="B333" s="176">
        <v>46115</v>
      </c>
      <c r="C333" s="172" t="s">
        <v>104</v>
      </c>
      <c r="D333" s="172" t="s">
        <v>105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2393</v>
      </c>
      <c r="J333" s="176">
        <v>46111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-1028.99</v>
      </c>
    </row>
    <row r="334" spans="1:16" ht="19.5" hidden="1" customHeight="1">
      <c r="A334" s="172" t="s">
        <v>3641</v>
      </c>
      <c r="B334" s="176">
        <v>46115</v>
      </c>
      <c r="C334" s="172" t="s">
        <v>2694</v>
      </c>
      <c r="D334" s="172" t="s">
        <v>95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2393</v>
      </c>
      <c r="J334" s="176">
        <v>46111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-7.51</v>
      </c>
    </row>
    <row r="335" spans="1:16" ht="19.5" hidden="1" customHeight="1">
      <c r="A335" s="172" t="s">
        <v>3506</v>
      </c>
      <c r="B335" s="176">
        <v>46115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0</v>
      </c>
      <c r="J335" s="176">
        <v>46104</v>
      </c>
      <c r="K335" s="172" t="s">
        <v>93</v>
      </c>
      <c r="L335" s="172" t="s">
        <v>94</v>
      </c>
      <c r="M335" s="179">
        <v>0</v>
      </c>
      <c r="N335" s="177"/>
      <c r="O335" s="177">
        <v>33</v>
      </c>
      <c r="P335" s="180">
        <v>-46.77</v>
      </c>
    </row>
    <row r="336" spans="1:16" ht="19.5" hidden="1" customHeight="1">
      <c r="A336" s="172" t="s">
        <v>3506</v>
      </c>
      <c r="B336" s="176">
        <v>46115</v>
      </c>
      <c r="C336" s="172" t="s">
        <v>2694</v>
      </c>
      <c r="D336" s="172" t="s">
        <v>95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46104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-5.68</v>
      </c>
    </row>
    <row r="337" spans="1:16" ht="19.5" hidden="1" customHeight="1">
      <c r="A337" s="172" t="s">
        <v>3643</v>
      </c>
      <c r="B337" s="176">
        <v>46115</v>
      </c>
      <c r="C337" s="172" t="s">
        <v>92</v>
      </c>
      <c r="D337" s="172" t="s">
        <v>96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0</v>
      </c>
      <c r="J337" s="176">
        <v>46111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0</v>
      </c>
    </row>
    <row r="338" spans="1:16" ht="19.5" hidden="1" customHeight="1">
      <c r="A338" s="172" t="s">
        <v>3643</v>
      </c>
      <c r="B338" s="176">
        <v>46115</v>
      </c>
      <c r="C338" s="172" t="s">
        <v>92</v>
      </c>
      <c r="D338" s="172" t="s">
        <v>97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0</v>
      </c>
      <c r="J338" s="176">
        <v>46111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-46.77</v>
      </c>
    </row>
    <row r="339" spans="1:16" ht="19.5" hidden="1" customHeight="1">
      <c r="A339" s="172" t="s">
        <v>3643</v>
      </c>
      <c r="B339" s="176">
        <v>46115</v>
      </c>
      <c r="C339" s="172" t="s">
        <v>2694</v>
      </c>
      <c r="D339" s="172" t="s">
        <v>98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0</v>
      </c>
      <c r="J339" s="176">
        <v>46111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-15</v>
      </c>
    </row>
    <row r="340" spans="1:16" ht="19.5" hidden="1" customHeight="1">
      <c r="A340" s="172" t="s">
        <v>3643</v>
      </c>
      <c r="B340" s="176">
        <v>46115</v>
      </c>
      <c r="C340" s="172" t="s">
        <v>92</v>
      </c>
      <c r="D340" s="172" t="s">
        <v>24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46111</v>
      </c>
      <c r="K340" s="172" t="s">
        <v>93</v>
      </c>
      <c r="L340" s="172" t="s">
        <v>94</v>
      </c>
      <c r="M340" s="179">
        <v>0</v>
      </c>
      <c r="N340" s="177"/>
      <c r="O340" s="177">
        <v>33</v>
      </c>
      <c r="P340" s="180">
        <v>-46.77</v>
      </c>
    </row>
    <row r="341" spans="1:16" ht="19.5" hidden="1" customHeight="1">
      <c r="A341" s="172" t="s">
        <v>3643</v>
      </c>
      <c r="B341" s="176">
        <v>46115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0</v>
      </c>
      <c r="J341" s="176">
        <v>46111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-5.54</v>
      </c>
    </row>
    <row r="342" spans="1:16" ht="19.5" hidden="1" customHeight="1">
      <c r="A342" s="172" t="s">
        <v>3644</v>
      </c>
      <c r="B342" s="176">
        <v>46115</v>
      </c>
      <c r="C342" s="172" t="s">
        <v>92</v>
      </c>
      <c r="D342" s="172" t="s">
        <v>24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2600</v>
      </c>
      <c r="J342" s="176">
        <v>46113</v>
      </c>
      <c r="K342" s="172" t="s">
        <v>93</v>
      </c>
      <c r="L342" s="172" t="s">
        <v>94</v>
      </c>
      <c r="M342" s="179">
        <v>0.43</v>
      </c>
      <c r="N342" s="177"/>
      <c r="O342" s="177">
        <v>32</v>
      </c>
      <c r="P342" s="180">
        <v>-86.85</v>
      </c>
    </row>
    <row r="343" spans="1:16" ht="19.5" hidden="1" customHeight="1">
      <c r="A343" s="172" t="s">
        <v>3644</v>
      </c>
      <c r="B343" s="176">
        <v>46115</v>
      </c>
      <c r="C343" s="172" t="s">
        <v>100</v>
      </c>
      <c r="D343" s="172" t="s">
        <v>101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2600</v>
      </c>
      <c r="J343" s="176">
        <v>46113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897.27</v>
      </c>
    </row>
    <row r="344" spans="1:16" ht="19.5" hidden="1" customHeight="1">
      <c r="A344" s="172" t="s">
        <v>3644</v>
      </c>
      <c r="B344" s="176">
        <v>46115</v>
      </c>
      <c r="C344" s="172" t="s">
        <v>100</v>
      </c>
      <c r="D344" s="172" t="s">
        <v>102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2600</v>
      </c>
      <c r="J344" s="176">
        <v>46113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8.9700000000000006</v>
      </c>
    </row>
    <row r="345" spans="1:16" ht="19.5" hidden="1" customHeight="1">
      <c r="A345" s="172" t="s">
        <v>3644</v>
      </c>
      <c r="B345" s="176">
        <v>46115</v>
      </c>
      <c r="C345" s="172" t="s">
        <v>100</v>
      </c>
      <c r="D345" s="172" t="s">
        <v>103</v>
      </c>
      <c r="E345" s="172" t="s">
        <v>52</v>
      </c>
      <c r="F345" s="172" t="s">
        <v>90</v>
      </c>
      <c r="G345" s="172" t="s">
        <v>84</v>
      </c>
      <c r="H345" s="177">
        <v>1</v>
      </c>
      <c r="I345" s="178">
        <v>2600</v>
      </c>
      <c r="J345" s="176">
        <v>46113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1693.76</v>
      </c>
    </row>
    <row r="346" spans="1:16" ht="19.5" hidden="1" customHeight="1">
      <c r="A346" s="172" t="s">
        <v>3644</v>
      </c>
      <c r="B346" s="176">
        <v>46115</v>
      </c>
      <c r="C346" s="172" t="s">
        <v>104</v>
      </c>
      <c r="D346" s="172" t="s">
        <v>105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2600</v>
      </c>
      <c r="J346" s="176">
        <v>46113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-1118</v>
      </c>
    </row>
    <row r="347" spans="1:16" ht="19.5" hidden="1" customHeight="1">
      <c r="A347" s="172" t="s">
        <v>3644</v>
      </c>
      <c r="B347" s="176">
        <v>46115</v>
      </c>
      <c r="C347" s="172" t="s">
        <v>2694</v>
      </c>
      <c r="D347" s="172" t="s">
        <v>95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2600</v>
      </c>
      <c r="J347" s="176">
        <v>46113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-7.19</v>
      </c>
    </row>
    <row r="348" spans="1:16" ht="19.5" hidden="1" customHeight="1">
      <c r="A348" s="172" t="s">
        <v>3644</v>
      </c>
      <c r="B348" s="176">
        <v>46115</v>
      </c>
      <c r="C348" s="172" t="s">
        <v>2694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46113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-17.05</v>
      </c>
    </row>
    <row r="349" spans="1:16" ht="19.5" hidden="1" customHeight="1">
      <c r="A349" s="172" t="s">
        <v>3645</v>
      </c>
      <c r="B349" s="176">
        <v>46115</v>
      </c>
      <c r="C349" s="172" t="s">
        <v>92</v>
      </c>
      <c r="D349" s="172" t="s">
        <v>24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2443</v>
      </c>
      <c r="J349" s="176">
        <v>46113</v>
      </c>
      <c r="K349" s="172" t="s">
        <v>93</v>
      </c>
      <c r="L349" s="172" t="s">
        <v>94</v>
      </c>
      <c r="M349" s="179">
        <v>0.43</v>
      </c>
      <c r="N349" s="177"/>
      <c r="O349" s="177">
        <v>32</v>
      </c>
      <c r="P349" s="180">
        <v>-85.59</v>
      </c>
    </row>
    <row r="350" spans="1:16" ht="19.5" hidden="1" customHeight="1">
      <c r="A350" s="172" t="s">
        <v>3645</v>
      </c>
      <c r="B350" s="176">
        <v>46115</v>
      </c>
      <c r="C350" s="172" t="s">
        <v>100</v>
      </c>
      <c r="D350" s="172" t="s">
        <v>101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2443</v>
      </c>
      <c r="J350" s="176">
        <v>46113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990.48</v>
      </c>
    </row>
    <row r="351" spans="1:16" ht="19.5" hidden="1" customHeight="1">
      <c r="A351" s="172" t="s">
        <v>3645</v>
      </c>
      <c r="B351" s="176">
        <v>46115</v>
      </c>
      <c r="C351" s="172" t="s">
        <v>100</v>
      </c>
      <c r="D351" s="172" t="s">
        <v>102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2443</v>
      </c>
      <c r="J351" s="176">
        <v>46113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9.9</v>
      </c>
    </row>
    <row r="352" spans="1:16" ht="19.5" hidden="1" customHeight="1">
      <c r="A352" s="172" t="s">
        <v>3645</v>
      </c>
      <c r="B352" s="176">
        <v>46115</v>
      </c>
      <c r="C352" s="172" t="s">
        <v>100</v>
      </c>
      <c r="D352" s="172" t="s">
        <v>103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2443</v>
      </c>
      <c r="J352" s="176">
        <v>46113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1442.62</v>
      </c>
    </row>
    <row r="353" spans="1:16" ht="19.5" hidden="1" customHeight="1">
      <c r="A353" s="172" t="s">
        <v>3645</v>
      </c>
      <c r="B353" s="176">
        <v>46115</v>
      </c>
      <c r="C353" s="172" t="s">
        <v>104</v>
      </c>
      <c r="D353" s="172" t="s">
        <v>105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2443</v>
      </c>
      <c r="J353" s="176">
        <v>46113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-1050.49</v>
      </c>
    </row>
    <row r="354" spans="1:16" ht="19.5" hidden="1" customHeight="1">
      <c r="A354" s="172" t="s">
        <v>3645</v>
      </c>
      <c r="B354" s="176">
        <v>46115</v>
      </c>
      <c r="C354" s="172" t="s">
        <v>2694</v>
      </c>
      <c r="D354" s="172" t="s">
        <v>95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46113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-5.1100000000000003</v>
      </c>
    </row>
    <row r="355" spans="1:16" ht="19.5" hidden="1" customHeight="1">
      <c r="A355" s="172" t="s">
        <v>3645</v>
      </c>
      <c r="B355" s="176">
        <v>46115</v>
      </c>
      <c r="C355" s="172" t="s">
        <v>2694</v>
      </c>
      <c r="D355" s="172" t="s">
        <v>82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0</v>
      </c>
      <c r="J355" s="176">
        <v>46113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-18.82</v>
      </c>
    </row>
    <row r="356" spans="1:16" ht="19.5" hidden="1" customHeight="1">
      <c r="A356" s="172" t="s">
        <v>3646</v>
      </c>
      <c r="B356" s="176">
        <v>46115</v>
      </c>
      <c r="C356" s="172" t="s">
        <v>2694</v>
      </c>
      <c r="D356" s="172" t="s">
        <v>82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0</v>
      </c>
      <c r="J356" s="176">
        <v>46115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-17.22</v>
      </c>
    </row>
    <row r="357" spans="1:16" ht="19.5" hidden="1" customHeight="1">
      <c r="A357" s="172" t="s">
        <v>3521</v>
      </c>
      <c r="B357" s="176">
        <v>46115</v>
      </c>
      <c r="C357" s="172" t="s">
        <v>92</v>
      </c>
      <c r="D357" s="172" t="s">
        <v>24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46104</v>
      </c>
      <c r="K357" s="172" t="s">
        <v>93</v>
      </c>
      <c r="L357" s="172" t="s">
        <v>94</v>
      </c>
      <c r="M357" s="179">
        <v>0</v>
      </c>
      <c r="N357" s="177"/>
      <c r="O357" s="177">
        <v>33</v>
      </c>
      <c r="P357" s="180">
        <v>-46.77</v>
      </c>
    </row>
    <row r="358" spans="1:16" ht="19.5" hidden="1" customHeight="1">
      <c r="A358" s="172" t="s">
        <v>3521</v>
      </c>
      <c r="B358" s="176">
        <v>46115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46104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-7.52</v>
      </c>
    </row>
    <row r="359" spans="1:16" ht="19.5" hidden="1" customHeight="1">
      <c r="A359" s="172" t="s">
        <v>3521</v>
      </c>
      <c r="B359" s="176">
        <v>46115</v>
      </c>
      <c r="C359" s="172" t="s">
        <v>92</v>
      </c>
      <c r="D359" s="172" t="s">
        <v>96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46104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hidden="1" customHeight="1">
      <c r="A360" s="172" t="s">
        <v>3521</v>
      </c>
      <c r="B360" s="176">
        <v>46115</v>
      </c>
      <c r="C360" s="172" t="s">
        <v>92</v>
      </c>
      <c r="D360" s="172" t="s">
        <v>97</v>
      </c>
      <c r="E360" s="172" t="s">
        <v>41</v>
      </c>
      <c r="F360" s="172" t="s">
        <v>83</v>
      </c>
      <c r="G360" s="172" t="s">
        <v>84</v>
      </c>
      <c r="H360" s="177">
        <v>1</v>
      </c>
      <c r="I360" s="178">
        <v>0</v>
      </c>
      <c r="J360" s="176">
        <v>46104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-46.77</v>
      </c>
    </row>
    <row r="361" spans="1:16" ht="19.5" hidden="1" customHeight="1">
      <c r="A361" s="172" t="s">
        <v>3521</v>
      </c>
      <c r="B361" s="176">
        <v>46115</v>
      </c>
      <c r="C361" s="172" t="s">
        <v>2694</v>
      </c>
      <c r="D361" s="172" t="s">
        <v>98</v>
      </c>
      <c r="E361" s="172" t="s">
        <v>41</v>
      </c>
      <c r="F361" s="172" t="s">
        <v>83</v>
      </c>
      <c r="G361" s="172" t="s">
        <v>84</v>
      </c>
      <c r="H361" s="177">
        <v>1</v>
      </c>
      <c r="I361" s="178">
        <v>0</v>
      </c>
      <c r="J361" s="176">
        <v>46104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</v>
      </c>
    </row>
    <row r="362" spans="1:16" ht="19.5" hidden="1" customHeight="1">
      <c r="A362" s="172" t="s">
        <v>3647</v>
      </c>
      <c r="B362" s="176">
        <v>46115</v>
      </c>
      <c r="C362" s="172" t="s">
        <v>92</v>
      </c>
      <c r="D362" s="172" t="s">
        <v>24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0</v>
      </c>
      <c r="J362" s="176">
        <v>46111</v>
      </c>
      <c r="K362" s="172" t="s">
        <v>93</v>
      </c>
      <c r="L362" s="172" t="s">
        <v>94</v>
      </c>
      <c r="M362" s="179">
        <v>0</v>
      </c>
      <c r="N362" s="177"/>
      <c r="O362" s="177">
        <v>33</v>
      </c>
      <c r="P362" s="180">
        <v>-46.77</v>
      </c>
    </row>
    <row r="363" spans="1:16" ht="19.5" hidden="1" customHeight="1">
      <c r="A363" s="172" t="s">
        <v>3647</v>
      </c>
      <c r="B363" s="176">
        <v>46115</v>
      </c>
      <c r="C363" s="172" t="s">
        <v>2694</v>
      </c>
      <c r="D363" s="172" t="s">
        <v>95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0</v>
      </c>
      <c r="J363" s="176">
        <v>46111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-8.9700000000000006</v>
      </c>
    </row>
    <row r="364" spans="1:16" ht="19.5" hidden="1" customHeight="1">
      <c r="A364" s="172" t="s">
        <v>3647</v>
      </c>
      <c r="B364" s="176">
        <v>46115</v>
      </c>
      <c r="C364" s="172" t="s">
        <v>92</v>
      </c>
      <c r="D364" s="172" t="s">
        <v>96</v>
      </c>
      <c r="E364" s="172" t="s">
        <v>39</v>
      </c>
      <c r="F364" s="172" t="s">
        <v>117</v>
      </c>
      <c r="G364" s="172" t="s">
        <v>84</v>
      </c>
      <c r="H364" s="177">
        <v>1</v>
      </c>
      <c r="I364" s="178">
        <v>0</v>
      </c>
      <c r="J364" s="176">
        <v>46111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0</v>
      </c>
    </row>
    <row r="365" spans="1:16" ht="19.5" hidden="1" customHeight="1">
      <c r="A365" s="172" t="s">
        <v>3647</v>
      </c>
      <c r="B365" s="176">
        <v>46115</v>
      </c>
      <c r="C365" s="172" t="s">
        <v>92</v>
      </c>
      <c r="D365" s="172" t="s">
        <v>97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46111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-46.77</v>
      </c>
    </row>
    <row r="366" spans="1:16" ht="19.5" hidden="1" customHeight="1">
      <c r="A366" s="172" t="s">
        <v>3647</v>
      </c>
      <c r="B366" s="176">
        <v>46115</v>
      </c>
      <c r="C366" s="172" t="s">
        <v>2694</v>
      </c>
      <c r="D366" s="172" t="s">
        <v>98</v>
      </c>
      <c r="E366" s="172" t="s">
        <v>39</v>
      </c>
      <c r="F366" s="172" t="s">
        <v>117</v>
      </c>
      <c r="G366" s="172" t="s">
        <v>84</v>
      </c>
      <c r="H366" s="177">
        <v>1</v>
      </c>
      <c r="I366" s="178">
        <v>0</v>
      </c>
      <c r="J366" s="176">
        <v>46111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-15</v>
      </c>
    </row>
    <row r="367" spans="1:16" ht="19.5" hidden="1" customHeight="1">
      <c r="A367" s="172" t="s">
        <v>3246</v>
      </c>
      <c r="B367" s="176">
        <v>46115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46115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-287.8</v>
      </c>
    </row>
    <row r="368" spans="1:16" ht="19.5" hidden="1" customHeight="1">
      <c r="A368" s="172" t="s">
        <v>142</v>
      </c>
      <c r="B368" s="176">
        <v>46115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46115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-2254.5</v>
      </c>
    </row>
    <row r="369" spans="1:16" ht="19.5" hidden="1" customHeight="1">
      <c r="A369" s="172" t="s">
        <v>3251</v>
      </c>
      <c r="B369" s="176">
        <v>46115</v>
      </c>
      <c r="C369" s="172" t="s">
        <v>109</v>
      </c>
      <c r="D369" s="172" t="s">
        <v>139</v>
      </c>
      <c r="E369" s="172" t="s">
        <v>85</v>
      </c>
      <c r="F369" s="172" t="s">
        <v>85</v>
      </c>
      <c r="G369" s="172" t="s">
        <v>85</v>
      </c>
      <c r="H369" s="177">
        <v>0</v>
      </c>
      <c r="I369" s="178">
        <v>0</v>
      </c>
      <c r="J369" s="176">
        <v>46115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-438.85</v>
      </c>
    </row>
    <row r="370" spans="1:16" ht="19.5" hidden="1" customHeight="1">
      <c r="A370" s="172" t="s">
        <v>3432</v>
      </c>
      <c r="B370" s="176">
        <v>46115</v>
      </c>
      <c r="C370" s="172" t="s">
        <v>109</v>
      </c>
      <c r="D370" s="172" t="s">
        <v>139</v>
      </c>
      <c r="E370" s="172" t="s">
        <v>85</v>
      </c>
      <c r="F370" s="172" t="s">
        <v>85</v>
      </c>
      <c r="G370" s="172" t="s">
        <v>85</v>
      </c>
      <c r="H370" s="177">
        <v>0</v>
      </c>
      <c r="I370" s="178">
        <v>0</v>
      </c>
      <c r="J370" s="176">
        <v>46115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-456.92</v>
      </c>
    </row>
    <row r="371" spans="1:16" ht="19.5" hidden="1" customHeight="1">
      <c r="A371" s="172" t="s">
        <v>3433</v>
      </c>
      <c r="B371" s="176">
        <v>46115</v>
      </c>
      <c r="C371" s="172" t="s">
        <v>109</v>
      </c>
      <c r="D371" s="172" t="s">
        <v>139</v>
      </c>
      <c r="E371" s="172" t="s">
        <v>85</v>
      </c>
      <c r="F371" s="172" t="s">
        <v>85</v>
      </c>
      <c r="G371" s="172" t="s">
        <v>85</v>
      </c>
      <c r="H371" s="177">
        <v>0</v>
      </c>
      <c r="I371" s="178">
        <v>0</v>
      </c>
      <c r="J371" s="176">
        <v>46115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-282.14999999999998</v>
      </c>
    </row>
    <row r="372" spans="1:16" ht="19.5" hidden="1" customHeight="1">
      <c r="A372" s="172" t="s">
        <v>3434</v>
      </c>
      <c r="B372" s="176">
        <v>46115</v>
      </c>
      <c r="C372" s="172" t="s">
        <v>109</v>
      </c>
      <c r="D372" s="172" t="s">
        <v>139</v>
      </c>
      <c r="E372" s="172" t="s">
        <v>85</v>
      </c>
      <c r="F372" s="172" t="s">
        <v>85</v>
      </c>
      <c r="G372" s="172" t="s">
        <v>85</v>
      </c>
      <c r="H372" s="177">
        <v>0</v>
      </c>
      <c r="I372" s="178">
        <v>0</v>
      </c>
      <c r="J372" s="176">
        <v>46115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-290.83999999999997</v>
      </c>
    </row>
    <row r="373" spans="1:16" ht="19.5" hidden="1" customHeight="1">
      <c r="A373" s="172" t="s">
        <v>3013</v>
      </c>
      <c r="B373" s="176">
        <v>46115</v>
      </c>
      <c r="C373" s="172" t="s">
        <v>109</v>
      </c>
      <c r="D373" s="172" t="s">
        <v>143</v>
      </c>
      <c r="E373" s="172" t="s">
        <v>85</v>
      </c>
      <c r="F373" s="172" t="s">
        <v>85</v>
      </c>
      <c r="G373" s="172" t="s">
        <v>85</v>
      </c>
      <c r="H373" s="177">
        <v>0</v>
      </c>
      <c r="I373" s="178">
        <v>0</v>
      </c>
      <c r="J373" s="176">
        <v>46115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-533.5</v>
      </c>
    </row>
    <row r="374" spans="1:16" ht="19.5" hidden="1" customHeight="1">
      <c r="A374" s="172" t="s">
        <v>3407</v>
      </c>
      <c r="B374" s="176">
        <v>46115</v>
      </c>
      <c r="C374" s="172" t="s">
        <v>109</v>
      </c>
      <c r="D374" s="172" t="s">
        <v>139</v>
      </c>
      <c r="E374" s="172" t="s">
        <v>85</v>
      </c>
      <c r="F374" s="172" t="s">
        <v>85</v>
      </c>
      <c r="G374" s="172" t="s">
        <v>85</v>
      </c>
      <c r="H374" s="177">
        <v>0</v>
      </c>
      <c r="I374" s="178">
        <v>0</v>
      </c>
      <c r="J374" s="176">
        <v>46115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-286.89</v>
      </c>
    </row>
    <row r="375" spans="1:16" ht="19.5" hidden="1" customHeight="1">
      <c r="A375" s="172" t="s">
        <v>3406</v>
      </c>
      <c r="B375" s="176">
        <v>46115</v>
      </c>
      <c r="C375" s="172" t="s">
        <v>109</v>
      </c>
      <c r="D375" s="172" t="s">
        <v>139</v>
      </c>
      <c r="E375" s="172" t="s">
        <v>85</v>
      </c>
      <c r="F375" s="172" t="s">
        <v>85</v>
      </c>
      <c r="G375" s="172" t="s">
        <v>85</v>
      </c>
      <c r="H375" s="177">
        <v>0</v>
      </c>
      <c r="I375" s="178">
        <v>0</v>
      </c>
      <c r="J375" s="176">
        <v>46115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-369</v>
      </c>
    </row>
    <row r="376" spans="1:16" ht="19.5" hidden="1" customHeight="1">
      <c r="A376" s="172" t="s">
        <v>3408</v>
      </c>
      <c r="B376" s="176">
        <v>46115</v>
      </c>
      <c r="C376" s="172" t="s">
        <v>109</v>
      </c>
      <c r="D376" s="172" t="s">
        <v>139</v>
      </c>
      <c r="E376" s="172" t="s">
        <v>85</v>
      </c>
      <c r="F376" s="172" t="s">
        <v>85</v>
      </c>
      <c r="G376" s="172" t="s">
        <v>85</v>
      </c>
      <c r="H376" s="177">
        <v>0</v>
      </c>
      <c r="I376" s="178">
        <v>0</v>
      </c>
      <c r="J376" s="176">
        <v>46115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-414.03</v>
      </c>
    </row>
    <row r="377" spans="1:16" ht="19.5" hidden="1" customHeight="1">
      <c r="A377" s="172" t="s">
        <v>3648</v>
      </c>
      <c r="B377" s="176">
        <v>46116</v>
      </c>
      <c r="C377" s="172" t="s">
        <v>92</v>
      </c>
      <c r="D377" s="172" t="s">
        <v>96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0</v>
      </c>
      <c r="J377" s="176">
        <v>46111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0</v>
      </c>
    </row>
    <row r="378" spans="1:16" ht="19.5" hidden="1" customHeight="1">
      <c r="A378" s="172" t="s">
        <v>3648</v>
      </c>
      <c r="B378" s="176">
        <v>46116</v>
      </c>
      <c r="C378" s="172" t="s">
        <v>92</v>
      </c>
      <c r="D378" s="172" t="s">
        <v>97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0</v>
      </c>
      <c r="J378" s="176">
        <v>46111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-46.77</v>
      </c>
    </row>
    <row r="379" spans="1:16" ht="19.5" hidden="1" customHeight="1">
      <c r="A379" s="172" t="s">
        <v>3648</v>
      </c>
      <c r="B379" s="176">
        <v>46116</v>
      </c>
      <c r="C379" s="172" t="s">
        <v>2694</v>
      </c>
      <c r="D379" s="172" t="s">
        <v>98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46111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-15</v>
      </c>
    </row>
    <row r="380" spans="1:16" ht="19.5" hidden="1" customHeight="1">
      <c r="A380" s="172" t="s">
        <v>3648</v>
      </c>
      <c r="B380" s="176">
        <v>46116</v>
      </c>
      <c r="C380" s="172" t="s">
        <v>92</v>
      </c>
      <c r="D380" s="172" t="s">
        <v>24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46111</v>
      </c>
      <c r="K380" s="172" t="s">
        <v>93</v>
      </c>
      <c r="L380" s="172" t="s">
        <v>94</v>
      </c>
      <c r="M380" s="179">
        <v>0</v>
      </c>
      <c r="N380" s="177"/>
      <c r="O380" s="177">
        <v>33</v>
      </c>
      <c r="P380" s="180">
        <v>-46.77</v>
      </c>
    </row>
    <row r="381" spans="1:16" ht="19.5" hidden="1" customHeight="1">
      <c r="A381" s="172" t="s">
        <v>3648</v>
      </c>
      <c r="B381" s="176">
        <v>46116</v>
      </c>
      <c r="C381" s="172" t="s">
        <v>2694</v>
      </c>
      <c r="D381" s="172" t="s">
        <v>95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46111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-10.050000000000001</v>
      </c>
    </row>
    <row r="382" spans="1:16" ht="19.5" hidden="1" customHeight="1">
      <c r="A382" s="172" t="s">
        <v>3649</v>
      </c>
      <c r="B382" s="176">
        <v>46116</v>
      </c>
      <c r="C382" s="172" t="s">
        <v>92</v>
      </c>
      <c r="D382" s="172" t="s">
        <v>24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2650</v>
      </c>
      <c r="J382" s="176">
        <v>46114</v>
      </c>
      <c r="K382" s="172" t="s">
        <v>93</v>
      </c>
      <c r="L382" s="172" t="s">
        <v>94</v>
      </c>
      <c r="M382" s="179">
        <v>0.43</v>
      </c>
      <c r="N382" s="177"/>
      <c r="O382" s="177">
        <v>32</v>
      </c>
      <c r="P382" s="180">
        <v>-75.45</v>
      </c>
    </row>
    <row r="383" spans="1:16" ht="19.5" hidden="1" customHeight="1">
      <c r="A383" s="172" t="s">
        <v>3649</v>
      </c>
      <c r="B383" s="176">
        <v>46116</v>
      </c>
      <c r="C383" s="172" t="s">
        <v>100</v>
      </c>
      <c r="D383" s="172" t="s">
        <v>101</v>
      </c>
      <c r="E383" s="172" t="s">
        <v>38</v>
      </c>
      <c r="F383" s="172" t="s">
        <v>87</v>
      </c>
      <c r="G383" s="172" t="s">
        <v>84</v>
      </c>
      <c r="H383" s="177">
        <v>1</v>
      </c>
      <c r="I383" s="178">
        <v>2650</v>
      </c>
      <c r="J383" s="176">
        <v>46114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923.81</v>
      </c>
    </row>
    <row r="384" spans="1:16" ht="19.5" hidden="1" customHeight="1">
      <c r="A384" s="172" t="s">
        <v>3649</v>
      </c>
      <c r="B384" s="176">
        <v>46116</v>
      </c>
      <c r="C384" s="172" t="s">
        <v>100</v>
      </c>
      <c r="D384" s="172" t="s">
        <v>102</v>
      </c>
      <c r="E384" s="172" t="s">
        <v>38</v>
      </c>
      <c r="F384" s="172" t="s">
        <v>87</v>
      </c>
      <c r="G384" s="172" t="s">
        <v>84</v>
      </c>
      <c r="H384" s="177">
        <v>1</v>
      </c>
      <c r="I384" s="178">
        <v>2650</v>
      </c>
      <c r="J384" s="176">
        <v>46114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9.24</v>
      </c>
    </row>
    <row r="385" spans="1:16" ht="19.5" hidden="1" customHeight="1">
      <c r="A385" s="172" t="s">
        <v>3649</v>
      </c>
      <c r="B385" s="176">
        <v>46116</v>
      </c>
      <c r="C385" s="172" t="s">
        <v>100</v>
      </c>
      <c r="D385" s="172" t="s">
        <v>103</v>
      </c>
      <c r="E385" s="172" t="s">
        <v>38</v>
      </c>
      <c r="F385" s="172" t="s">
        <v>87</v>
      </c>
      <c r="G385" s="172" t="s">
        <v>84</v>
      </c>
      <c r="H385" s="177">
        <v>1</v>
      </c>
      <c r="I385" s="178">
        <v>2650</v>
      </c>
      <c r="J385" s="176">
        <v>46114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1716.95</v>
      </c>
    </row>
    <row r="386" spans="1:16" ht="19.5" hidden="1" customHeight="1">
      <c r="A386" s="172" t="s">
        <v>3649</v>
      </c>
      <c r="B386" s="176">
        <v>46116</v>
      </c>
      <c r="C386" s="172" t="s">
        <v>104</v>
      </c>
      <c r="D386" s="172" t="s">
        <v>105</v>
      </c>
      <c r="E386" s="172" t="s">
        <v>38</v>
      </c>
      <c r="F386" s="172" t="s">
        <v>87</v>
      </c>
      <c r="G386" s="172" t="s">
        <v>84</v>
      </c>
      <c r="H386" s="177">
        <v>1</v>
      </c>
      <c r="I386" s="178">
        <v>2650</v>
      </c>
      <c r="J386" s="176">
        <v>46114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-1139.5</v>
      </c>
    </row>
    <row r="387" spans="1:16" ht="19.5" hidden="1" customHeight="1">
      <c r="A387" s="172" t="s">
        <v>3649</v>
      </c>
      <c r="B387" s="176">
        <v>46116</v>
      </c>
      <c r="C387" s="172" t="s">
        <v>2694</v>
      </c>
      <c r="D387" s="172" t="s">
        <v>95</v>
      </c>
      <c r="E387" s="172" t="s">
        <v>38</v>
      </c>
      <c r="F387" s="172" t="s">
        <v>87</v>
      </c>
      <c r="G387" s="172" t="s">
        <v>84</v>
      </c>
      <c r="H387" s="177">
        <v>1</v>
      </c>
      <c r="I387" s="178">
        <v>2650</v>
      </c>
      <c r="J387" s="176">
        <v>46114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-11.34</v>
      </c>
    </row>
    <row r="388" spans="1:16" ht="19.5" hidden="1" customHeight="1">
      <c r="A388" s="172" t="s">
        <v>3649</v>
      </c>
      <c r="B388" s="176">
        <v>46116</v>
      </c>
      <c r="C388" s="172" t="s">
        <v>2694</v>
      </c>
      <c r="D388" s="172" t="s">
        <v>82</v>
      </c>
      <c r="E388" s="172" t="s">
        <v>38</v>
      </c>
      <c r="F388" s="172" t="s">
        <v>87</v>
      </c>
      <c r="G388" s="172" t="s">
        <v>84</v>
      </c>
      <c r="H388" s="177">
        <v>1</v>
      </c>
      <c r="I388" s="178">
        <v>0</v>
      </c>
      <c r="J388" s="176">
        <v>46114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-17.55</v>
      </c>
    </row>
    <row r="389" spans="1:16" ht="19.5" hidden="1" customHeight="1">
      <c r="A389" s="172" t="s">
        <v>3650</v>
      </c>
      <c r="B389" s="176">
        <v>46116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46111</v>
      </c>
      <c r="K389" s="172" t="s">
        <v>93</v>
      </c>
      <c r="L389" s="172" t="s">
        <v>94</v>
      </c>
      <c r="M389" s="179">
        <v>0</v>
      </c>
      <c r="N389" s="177"/>
      <c r="O389" s="177">
        <v>33</v>
      </c>
      <c r="P389" s="180">
        <v>-46.77</v>
      </c>
    </row>
    <row r="390" spans="1:16" ht="19.5" hidden="1" customHeight="1">
      <c r="A390" s="172" t="s">
        <v>3650</v>
      </c>
      <c r="B390" s="176">
        <v>46116</v>
      </c>
      <c r="C390" s="172" t="s">
        <v>2694</v>
      </c>
      <c r="D390" s="172" t="s">
        <v>95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46111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-7.42</v>
      </c>
    </row>
    <row r="391" spans="1:16" ht="19.5" hidden="1" customHeight="1">
      <c r="A391" s="172" t="s">
        <v>3650</v>
      </c>
      <c r="B391" s="176">
        <v>46116</v>
      </c>
      <c r="C391" s="172" t="s">
        <v>92</v>
      </c>
      <c r="D391" s="172" t="s">
        <v>96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0</v>
      </c>
      <c r="J391" s="176">
        <v>46111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0</v>
      </c>
    </row>
    <row r="392" spans="1:16" ht="19.5" hidden="1" customHeight="1">
      <c r="A392" s="172" t="s">
        <v>3650</v>
      </c>
      <c r="B392" s="176">
        <v>46116</v>
      </c>
      <c r="C392" s="172" t="s">
        <v>92</v>
      </c>
      <c r="D392" s="172" t="s">
        <v>97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0</v>
      </c>
      <c r="J392" s="176">
        <v>46111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-46.77</v>
      </c>
    </row>
    <row r="393" spans="1:16" ht="19.5" hidden="1" customHeight="1">
      <c r="A393" s="172" t="s">
        <v>3650</v>
      </c>
      <c r="B393" s="176">
        <v>46116</v>
      </c>
      <c r="C393" s="172" t="s">
        <v>2694</v>
      </c>
      <c r="D393" s="172" t="s">
        <v>98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0</v>
      </c>
      <c r="J393" s="176">
        <v>46111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-15</v>
      </c>
    </row>
    <row r="394" spans="1:16" ht="19.5" hidden="1" customHeight="1">
      <c r="A394" s="172" t="s">
        <v>3651</v>
      </c>
      <c r="B394" s="176">
        <v>46116</v>
      </c>
      <c r="C394" s="172" t="s">
        <v>92</v>
      </c>
      <c r="D394" s="172" t="s">
        <v>24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46111</v>
      </c>
      <c r="K394" s="172" t="s">
        <v>93</v>
      </c>
      <c r="L394" s="172" t="s">
        <v>94</v>
      </c>
      <c r="M394" s="179">
        <v>0</v>
      </c>
      <c r="N394" s="177"/>
      <c r="O394" s="177">
        <v>33</v>
      </c>
      <c r="P394" s="180">
        <v>-46.77</v>
      </c>
    </row>
    <row r="395" spans="1:16" ht="19.5" hidden="1" customHeight="1">
      <c r="A395" s="172" t="s">
        <v>3651</v>
      </c>
      <c r="B395" s="176">
        <v>46116</v>
      </c>
      <c r="C395" s="172" t="s">
        <v>2694</v>
      </c>
      <c r="D395" s="172" t="s">
        <v>95</v>
      </c>
      <c r="E395" s="172" t="s">
        <v>43</v>
      </c>
      <c r="F395" s="172" t="s">
        <v>125</v>
      </c>
      <c r="G395" s="172" t="s">
        <v>84</v>
      </c>
      <c r="H395" s="177">
        <v>1</v>
      </c>
      <c r="I395" s="178">
        <v>0</v>
      </c>
      <c r="J395" s="176">
        <v>46111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-12.9</v>
      </c>
    </row>
    <row r="396" spans="1:16" ht="19.5" hidden="1" customHeight="1">
      <c r="A396" s="172" t="s">
        <v>3651</v>
      </c>
      <c r="B396" s="176">
        <v>46116</v>
      </c>
      <c r="C396" s="172" t="s">
        <v>92</v>
      </c>
      <c r="D396" s="172" t="s">
        <v>96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46111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0</v>
      </c>
    </row>
    <row r="397" spans="1:16" ht="19.5" hidden="1" customHeight="1">
      <c r="A397" s="172" t="s">
        <v>3651</v>
      </c>
      <c r="B397" s="176">
        <v>46116</v>
      </c>
      <c r="C397" s="172" t="s">
        <v>92</v>
      </c>
      <c r="D397" s="172" t="s">
        <v>97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46111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-46.77</v>
      </c>
    </row>
    <row r="398" spans="1:16" ht="19.5" hidden="1" customHeight="1">
      <c r="A398" s="172" t="s">
        <v>3651</v>
      </c>
      <c r="B398" s="176">
        <v>46116</v>
      </c>
      <c r="C398" s="172" t="s">
        <v>2694</v>
      </c>
      <c r="D398" s="172" t="s">
        <v>98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46111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-15</v>
      </c>
    </row>
    <row r="399" spans="1:16" ht="19.5" hidden="1" customHeight="1">
      <c r="A399" s="172" t="s">
        <v>3652</v>
      </c>
      <c r="B399" s="176">
        <v>46116</v>
      </c>
      <c r="C399" s="172" t="s">
        <v>92</v>
      </c>
      <c r="D399" s="172" t="s">
        <v>24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0</v>
      </c>
      <c r="J399" s="176">
        <v>46110</v>
      </c>
      <c r="K399" s="172" t="s">
        <v>93</v>
      </c>
      <c r="L399" s="172" t="s">
        <v>94</v>
      </c>
      <c r="M399" s="179">
        <v>0</v>
      </c>
      <c r="N399" s="177"/>
      <c r="O399" s="177">
        <v>33</v>
      </c>
      <c r="P399" s="180">
        <v>-46.77</v>
      </c>
    </row>
    <row r="400" spans="1:16" ht="19.5" hidden="1" customHeight="1">
      <c r="A400" s="172" t="s">
        <v>3652</v>
      </c>
      <c r="B400" s="176">
        <v>46116</v>
      </c>
      <c r="C400" s="172" t="s">
        <v>2694</v>
      </c>
      <c r="D400" s="172" t="s">
        <v>95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0</v>
      </c>
      <c r="J400" s="176">
        <v>46110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-7.08</v>
      </c>
    </row>
    <row r="401" spans="1:16" ht="19.5" hidden="1" customHeight="1">
      <c r="A401" s="172" t="s">
        <v>3652</v>
      </c>
      <c r="B401" s="176">
        <v>46116</v>
      </c>
      <c r="C401" s="172" t="s">
        <v>92</v>
      </c>
      <c r="D401" s="172" t="s">
        <v>96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0</v>
      </c>
      <c r="J401" s="176">
        <v>46110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3652</v>
      </c>
      <c r="B402" s="176">
        <v>46116</v>
      </c>
      <c r="C402" s="172" t="s">
        <v>92</v>
      </c>
      <c r="D402" s="172" t="s">
        <v>97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0</v>
      </c>
      <c r="J402" s="176">
        <v>46110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3652</v>
      </c>
      <c r="B403" s="176">
        <v>46116</v>
      </c>
      <c r="C403" s="172" t="s">
        <v>2694</v>
      </c>
      <c r="D403" s="172" t="s">
        <v>98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46110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3653</v>
      </c>
      <c r="B404" s="176">
        <v>46116</v>
      </c>
      <c r="C404" s="172" t="s">
        <v>2694</v>
      </c>
      <c r="D404" s="172" t="s">
        <v>82</v>
      </c>
      <c r="E404" s="172" t="s">
        <v>39</v>
      </c>
      <c r="F404" s="172" t="s">
        <v>117</v>
      </c>
      <c r="G404" s="172" t="s">
        <v>84</v>
      </c>
      <c r="H404" s="177">
        <v>1</v>
      </c>
      <c r="I404" s="178">
        <v>0</v>
      </c>
      <c r="J404" s="176">
        <v>46116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-8.18</v>
      </c>
    </row>
    <row r="405" spans="1:16" ht="19.5" hidden="1" customHeight="1">
      <c r="A405" s="172" t="s">
        <v>3654</v>
      </c>
      <c r="B405" s="176">
        <v>46116</v>
      </c>
      <c r="C405" s="172" t="s">
        <v>92</v>
      </c>
      <c r="D405" s="172" t="s">
        <v>24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2550</v>
      </c>
      <c r="J405" s="176">
        <v>46105</v>
      </c>
      <c r="K405" s="172" t="s">
        <v>93</v>
      </c>
      <c r="L405" s="172" t="s">
        <v>94</v>
      </c>
      <c r="M405" s="179">
        <v>0.43</v>
      </c>
      <c r="N405" s="177"/>
      <c r="O405" s="177">
        <v>34</v>
      </c>
      <c r="P405" s="180">
        <v>-108.58</v>
      </c>
    </row>
    <row r="406" spans="1:16" ht="19.5" hidden="1" customHeight="1">
      <c r="A406" s="172" t="s">
        <v>3654</v>
      </c>
      <c r="B406" s="176">
        <v>46116</v>
      </c>
      <c r="C406" s="172" t="s">
        <v>100</v>
      </c>
      <c r="D406" s="172" t="s">
        <v>101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2550</v>
      </c>
      <c r="J406" s="176">
        <v>46105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1275.24</v>
      </c>
    </row>
    <row r="407" spans="1:16" ht="19.5" hidden="1" customHeight="1">
      <c r="A407" s="172" t="s">
        <v>3654</v>
      </c>
      <c r="B407" s="176">
        <v>46116</v>
      </c>
      <c r="C407" s="172" t="s">
        <v>100</v>
      </c>
      <c r="D407" s="172" t="s">
        <v>102</v>
      </c>
      <c r="E407" s="172" t="s">
        <v>60</v>
      </c>
      <c r="F407" s="172" t="s">
        <v>1426</v>
      </c>
      <c r="G407" s="172" t="s">
        <v>84</v>
      </c>
      <c r="H407" s="177">
        <v>1</v>
      </c>
      <c r="I407" s="178">
        <v>2550</v>
      </c>
      <c r="J407" s="176">
        <v>46105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12.75</v>
      </c>
    </row>
    <row r="408" spans="1:16" ht="19.5" hidden="1" customHeight="1">
      <c r="A408" s="172" t="s">
        <v>3654</v>
      </c>
      <c r="B408" s="176">
        <v>46116</v>
      </c>
      <c r="C408" s="172" t="s">
        <v>100</v>
      </c>
      <c r="D408" s="172" t="s">
        <v>103</v>
      </c>
      <c r="E408" s="172" t="s">
        <v>60</v>
      </c>
      <c r="F408" s="172" t="s">
        <v>1426</v>
      </c>
      <c r="G408" s="172" t="s">
        <v>84</v>
      </c>
      <c r="H408" s="177">
        <v>1</v>
      </c>
      <c r="I408" s="178">
        <v>2550</v>
      </c>
      <c r="J408" s="176">
        <v>46105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1262.01</v>
      </c>
    </row>
    <row r="409" spans="1:16" ht="19.5" hidden="1" customHeight="1">
      <c r="A409" s="172" t="s">
        <v>3654</v>
      </c>
      <c r="B409" s="176">
        <v>46116</v>
      </c>
      <c r="C409" s="172" t="s">
        <v>104</v>
      </c>
      <c r="D409" s="172" t="s">
        <v>105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2550</v>
      </c>
      <c r="J409" s="176">
        <v>46105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-1096.5</v>
      </c>
    </row>
    <row r="410" spans="1:16" ht="19.5" hidden="1" customHeight="1">
      <c r="A410" s="172" t="s">
        <v>3654</v>
      </c>
      <c r="B410" s="176">
        <v>46116</v>
      </c>
      <c r="C410" s="172" t="s">
        <v>2694</v>
      </c>
      <c r="D410" s="172" t="s">
        <v>95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2550</v>
      </c>
      <c r="J410" s="176">
        <v>46105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-6.67</v>
      </c>
    </row>
    <row r="411" spans="1:16" ht="19.5" hidden="1" customHeight="1">
      <c r="A411" s="172" t="s">
        <v>3655</v>
      </c>
      <c r="B411" s="176">
        <v>46116</v>
      </c>
      <c r="C411" s="172" t="s">
        <v>92</v>
      </c>
      <c r="D411" s="172" t="s">
        <v>24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2443</v>
      </c>
      <c r="J411" s="176">
        <v>46113</v>
      </c>
      <c r="K411" s="172" t="s">
        <v>93</v>
      </c>
      <c r="L411" s="172" t="s">
        <v>94</v>
      </c>
      <c r="M411" s="179">
        <v>0.43</v>
      </c>
      <c r="N411" s="177"/>
      <c r="O411" s="177">
        <v>32</v>
      </c>
      <c r="P411" s="180">
        <v>-85.59</v>
      </c>
    </row>
    <row r="412" spans="1:16" ht="19.5" hidden="1" customHeight="1">
      <c r="A412" s="172" t="s">
        <v>3655</v>
      </c>
      <c r="B412" s="176">
        <v>46116</v>
      </c>
      <c r="C412" s="172" t="s">
        <v>100</v>
      </c>
      <c r="D412" s="172" t="s">
        <v>101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2443</v>
      </c>
      <c r="J412" s="176">
        <v>46113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930.48</v>
      </c>
    </row>
    <row r="413" spans="1:16" ht="19.5" hidden="1" customHeight="1">
      <c r="A413" s="172" t="s">
        <v>3655</v>
      </c>
      <c r="B413" s="176">
        <v>46116</v>
      </c>
      <c r="C413" s="172" t="s">
        <v>100</v>
      </c>
      <c r="D413" s="172" t="s">
        <v>102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2443</v>
      </c>
      <c r="J413" s="176">
        <v>46113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3655</v>
      </c>
      <c r="B414" s="176">
        <v>46116</v>
      </c>
      <c r="C414" s="172" t="s">
        <v>100</v>
      </c>
      <c r="D414" s="172" t="s">
        <v>103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2443</v>
      </c>
      <c r="J414" s="176">
        <v>46113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1512.52</v>
      </c>
    </row>
    <row r="415" spans="1:16" ht="19.5" hidden="1" customHeight="1">
      <c r="A415" s="172" t="s">
        <v>3655</v>
      </c>
      <c r="B415" s="176">
        <v>46116</v>
      </c>
      <c r="C415" s="172" t="s">
        <v>104</v>
      </c>
      <c r="D415" s="172" t="s">
        <v>105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2443</v>
      </c>
      <c r="J415" s="176">
        <v>46113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-1050.49</v>
      </c>
    </row>
    <row r="416" spans="1:16" ht="19.5" hidden="1" customHeight="1">
      <c r="A416" s="172" t="s">
        <v>3655</v>
      </c>
      <c r="B416" s="176">
        <v>46116</v>
      </c>
      <c r="C416" s="172" t="s">
        <v>2694</v>
      </c>
      <c r="D416" s="172" t="s">
        <v>95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2443</v>
      </c>
      <c r="J416" s="176">
        <v>46113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-3.79</v>
      </c>
    </row>
    <row r="417" spans="1:16" ht="19.5" hidden="1" customHeight="1">
      <c r="A417" s="172" t="s">
        <v>3654</v>
      </c>
      <c r="B417" s="176">
        <v>46116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46105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-24.23</v>
      </c>
    </row>
    <row r="418" spans="1:16" ht="19.5" hidden="1" customHeight="1">
      <c r="A418" s="172" t="s">
        <v>3656</v>
      </c>
      <c r="B418" s="176">
        <v>46116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46110</v>
      </c>
      <c r="K418" s="172" t="s">
        <v>93</v>
      </c>
      <c r="L418" s="172" t="s">
        <v>94</v>
      </c>
      <c r="M418" s="179">
        <v>0</v>
      </c>
      <c r="N418" s="177"/>
      <c r="O418" s="177">
        <v>33</v>
      </c>
      <c r="P418" s="180">
        <v>-46.77</v>
      </c>
    </row>
    <row r="419" spans="1:16" ht="19.5" hidden="1" customHeight="1">
      <c r="A419" s="172" t="s">
        <v>3656</v>
      </c>
      <c r="B419" s="176">
        <v>46116</v>
      </c>
      <c r="C419" s="172" t="s">
        <v>2694</v>
      </c>
      <c r="D419" s="172" t="s">
        <v>95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46110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-7.14</v>
      </c>
    </row>
    <row r="420" spans="1:16" ht="19.5" hidden="1" customHeight="1">
      <c r="A420" s="172" t="s">
        <v>3656</v>
      </c>
      <c r="B420" s="176">
        <v>46116</v>
      </c>
      <c r="C420" s="172" t="s">
        <v>92</v>
      </c>
      <c r="D420" s="172" t="s">
        <v>96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46110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hidden="1" customHeight="1">
      <c r="A421" s="172" t="s">
        <v>3656</v>
      </c>
      <c r="B421" s="176">
        <v>46116</v>
      </c>
      <c r="C421" s="172" t="s">
        <v>92</v>
      </c>
      <c r="D421" s="172" t="s">
        <v>97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46110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-46.77</v>
      </c>
    </row>
    <row r="422" spans="1:16" ht="19.5" hidden="1" customHeight="1">
      <c r="A422" s="172" t="s">
        <v>3656</v>
      </c>
      <c r="B422" s="176">
        <v>46116</v>
      </c>
      <c r="C422" s="172" t="s">
        <v>2694</v>
      </c>
      <c r="D422" s="172" t="s">
        <v>98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46110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3657</v>
      </c>
      <c r="B423" s="176">
        <v>46116</v>
      </c>
      <c r="C423" s="172" t="s">
        <v>92</v>
      </c>
      <c r="D423" s="172" t="s">
        <v>24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2750</v>
      </c>
      <c r="J423" s="176">
        <v>46111</v>
      </c>
      <c r="K423" s="172" t="s">
        <v>93</v>
      </c>
      <c r="L423" s="172" t="s">
        <v>94</v>
      </c>
      <c r="M423" s="179">
        <v>0.43</v>
      </c>
      <c r="N423" s="177"/>
      <c r="O423" s="177">
        <v>33</v>
      </c>
      <c r="P423" s="180">
        <v>-89.16</v>
      </c>
    </row>
    <row r="424" spans="1:16" ht="19.5" hidden="1" customHeight="1">
      <c r="A424" s="172" t="s">
        <v>3657</v>
      </c>
      <c r="B424" s="176">
        <v>46116</v>
      </c>
      <c r="C424" s="172" t="s">
        <v>100</v>
      </c>
      <c r="D424" s="172" t="s">
        <v>101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2750</v>
      </c>
      <c r="J424" s="176">
        <v>46111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1169.52</v>
      </c>
    </row>
    <row r="425" spans="1:16" ht="19.5" hidden="1" customHeight="1">
      <c r="A425" s="172" t="s">
        <v>3657</v>
      </c>
      <c r="B425" s="176">
        <v>46116</v>
      </c>
      <c r="C425" s="172" t="s">
        <v>100</v>
      </c>
      <c r="D425" s="172" t="s">
        <v>102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2750</v>
      </c>
      <c r="J425" s="176">
        <v>46111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11.7</v>
      </c>
    </row>
    <row r="426" spans="1:16" ht="19.5" hidden="1" customHeight="1">
      <c r="A426" s="172" t="s">
        <v>3657</v>
      </c>
      <c r="B426" s="176">
        <v>46116</v>
      </c>
      <c r="C426" s="172" t="s">
        <v>100</v>
      </c>
      <c r="D426" s="172" t="s">
        <v>103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2750</v>
      </c>
      <c r="J426" s="176">
        <v>46111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1568.78</v>
      </c>
    </row>
    <row r="427" spans="1:16" ht="19.5" hidden="1" customHeight="1">
      <c r="A427" s="172" t="s">
        <v>3657</v>
      </c>
      <c r="B427" s="176">
        <v>46116</v>
      </c>
      <c r="C427" s="172" t="s">
        <v>104</v>
      </c>
      <c r="D427" s="172" t="s">
        <v>105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2750</v>
      </c>
      <c r="J427" s="176">
        <v>46111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-1182.5</v>
      </c>
    </row>
    <row r="428" spans="1:16" ht="19.5" hidden="1" customHeight="1">
      <c r="A428" s="172" t="s">
        <v>3658</v>
      </c>
      <c r="B428" s="176">
        <v>46116</v>
      </c>
      <c r="C428" s="172" t="s">
        <v>92</v>
      </c>
      <c r="D428" s="172" t="s">
        <v>24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2750</v>
      </c>
      <c r="J428" s="176">
        <v>46115</v>
      </c>
      <c r="K428" s="172" t="s">
        <v>93</v>
      </c>
      <c r="L428" s="172" t="s">
        <v>94</v>
      </c>
      <c r="M428" s="179">
        <v>0.43</v>
      </c>
      <c r="N428" s="177"/>
      <c r="O428" s="177">
        <v>34</v>
      </c>
      <c r="P428" s="180">
        <v>-98.37</v>
      </c>
    </row>
    <row r="429" spans="1:16" ht="19.5" hidden="1" customHeight="1">
      <c r="A429" s="172" t="s">
        <v>3658</v>
      </c>
      <c r="B429" s="176">
        <v>46116</v>
      </c>
      <c r="C429" s="172" t="s">
        <v>100</v>
      </c>
      <c r="D429" s="172" t="s">
        <v>101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2750</v>
      </c>
      <c r="J429" s="176">
        <v>46115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1072.3800000000001</v>
      </c>
    </row>
    <row r="430" spans="1:16" ht="19.5" hidden="1" customHeight="1">
      <c r="A430" s="172" t="s">
        <v>3658</v>
      </c>
      <c r="B430" s="176">
        <v>46116</v>
      </c>
      <c r="C430" s="172" t="s">
        <v>100</v>
      </c>
      <c r="D430" s="172" t="s">
        <v>102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2750</v>
      </c>
      <c r="J430" s="176">
        <v>46115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10.72</v>
      </c>
    </row>
    <row r="431" spans="1:16" ht="19.5" hidden="1" customHeight="1">
      <c r="A431" s="172" t="s">
        <v>3658</v>
      </c>
      <c r="B431" s="176">
        <v>46116</v>
      </c>
      <c r="C431" s="172" t="s">
        <v>100</v>
      </c>
      <c r="D431" s="172" t="s">
        <v>103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2750</v>
      </c>
      <c r="J431" s="176">
        <v>46115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1666.9</v>
      </c>
    </row>
    <row r="432" spans="1:16" ht="19.5" hidden="1" customHeight="1">
      <c r="A432" s="172" t="s">
        <v>3658</v>
      </c>
      <c r="B432" s="176">
        <v>46116</v>
      </c>
      <c r="C432" s="172" t="s">
        <v>104</v>
      </c>
      <c r="D432" s="172" t="s">
        <v>105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2750</v>
      </c>
      <c r="J432" s="176">
        <v>46115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-1182.5</v>
      </c>
    </row>
    <row r="433" spans="1:16" ht="19.5" hidden="1" customHeight="1">
      <c r="A433" s="172" t="s">
        <v>3658</v>
      </c>
      <c r="B433" s="176">
        <v>46116</v>
      </c>
      <c r="C433" s="172" t="s">
        <v>2694</v>
      </c>
      <c r="D433" s="172" t="s">
        <v>95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2750</v>
      </c>
      <c r="J433" s="176">
        <v>46115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-9.4499999999999993</v>
      </c>
    </row>
    <row r="434" spans="1:16" ht="19.5" hidden="1" customHeight="1">
      <c r="A434" s="172" t="s">
        <v>3658</v>
      </c>
      <c r="B434" s="176">
        <v>46116</v>
      </c>
      <c r="C434" s="172" t="s">
        <v>2694</v>
      </c>
      <c r="D434" s="172" t="s">
        <v>82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46115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-20.38</v>
      </c>
    </row>
    <row r="435" spans="1:16" ht="19.5" hidden="1" customHeight="1">
      <c r="A435" s="172" t="s">
        <v>3659</v>
      </c>
      <c r="B435" s="176">
        <v>46116</v>
      </c>
      <c r="C435" s="172" t="s">
        <v>92</v>
      </c>
      <c r="D435" s="172" t="s">
        <v>24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46114</v>
      </c>
      <c r="K435" s="172" t="s">
        <v>93</v>
      </c>
      <c r="L435" s="172" t="s">
        <v>94</v>
      </c>
      <c r="M435" s="179">
        <v>0.43</v>
      </c>
      <c r="N435" s="177"/>
      <c r="O435" s="177">
        <v>32</v>
      </c>
      <c r="P435" s="180">
        <v>-86.85</v>
      </c>
    </row>
    <row r="436" spans="1:16" ht="19.5" hidden="1" customHeight="1">
      <c r="A436" s="172" t="s">
        <v>3659</v>
      </c>
      <c r="B436" s="176">
        <v>46116</v>
      </c>
      <c r="C436" s="172" t="s">
        <v>100</v>
      </c>
      <c r="D436" s="172" t="s">
        <v>101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46114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856.67</v>
      </c>
    </row>
    <row r="437" spans="1:16" ht="19.5" hidden="1" customHeight="1">
      <c r="A437" s="172" t="s">
        <v>3659</v>
      </c>
      <c r="B437" s="176">
        <v>46116</v>
      </c>
      <c r="C437" s="172" t="s">
        <v>100</v>
      </c>
      <c r="D437" s="172" t="s">
        <v>102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2600</v>
      </c>
      <c r="J437" s="176">
        <v>46114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8.57</v>
      </c>
    </row>
    <row r="438" spans="1:16" ht="19.5" hidden="1" customHeight="1">
      <c r="A438" s="172" t="s">
        <v>3659</v>
      </c>
      <c r="B438" s="176">
        <v>46116</v>
      </c>
      <c r="C438" s="172" t="s">
        <v>100</v>
      </c>
      <c r="D438" s="172" t="s">
        <v>103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2600</v>
      </c>
      <c r="J438" s="176">
        <v>46114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1734.76</v>
      </c>
    </row>
    <row r="439" spans="1:16" ht="19.5" hidden="1" customHeight="1">
      <c r="A439" s="172" t="s">
        <v>3659</v>
      </c>
      <c r="B439" s="176">
        <v>46116</v>
      </c>
      <c r="C439" s="172" t="s">
        <v>104</v>
      </c>
      <c r="D439" s="172" t="s">
        <v>105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2600</v>
      </c>
      <c r="J439" s="176">
        <v>46114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-1118</v>
      </c>
    </row>
    <row r="440" spans="1:16" ht="19.5" hidden="1" customHeight="1">
      <c r="A440" s="172" t="s">
        <v>3659</v>
      </c>
      <c r="B440" s="176">
        <v>46116</v>
      </c>
      <c r="C440" s="172" t="s">
        <v>2694</v>
      </c>
      <c r="D440" s="172" t="s">
        <v>95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2600</v>
      </c>
      <c r="J440" s="176">
        <v>46114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-5.92</v>
      </c>
    </row>
    <row r="441" spans="1:16" ht="19.5" hidden="1" customHeight="1">
      <c r="A441" s="172" t="s">
        <v>3659</v>
      </c>
      <c r="B441" s="176">
        <v>46116</v>
      </c>
      <c r="C441" s="172" t="s">
        <v>2694</v>
      </c>
      <c r="D441" s="172" t="s">
        <v>82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0</v>
      </c>
      <c r="J441" s="176">
        <v>46114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-16.28</v>
      </c>
    </row>
    <row r="442" spans="1:16" ht="19.5" hidden="1" customHeight="1">
      <c r="A442" s="172" t="s">
        <v>3660</v>
      </c>
      <c r="B442" s="176">
        <v>46116</v>
      </c>
      <c r="C442" s="172" t="s">
        <v>92</v>
      </c>
      <c r="D442" s="172" t="s">
        <v>24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46112</v>
      </c>
      <c r="K442" s="172" t="s">
        <v>93</v>
      </c>
      <c r="L442" s="172" t="s">
        <v>94</v>
      </c>
      <c r="M442" s="179">
        <v>0</v>
      </c>
      <c r="N442" s="177"/>
      <c r="O442" s="177">
        <v>32</v>
      </c>
      <c r="P442" s="180">
        <v>-56.94</v>
      </c>
    </row>
    <row r="443" spans="1:16" ht="19.5" hidden="1" customHeight="1">
      <c r="A443" s="172" t="s">
        <v>3660</v>
      </c>
      <c r="B443" s="176">
        <v>46116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46112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-7.15</v>
      </c>
    </row>
    <row r="444" spans="1:16" ht="19.5" hidden="1" customHeight="1">
      <c r="A444" s="172" t="s">
        <v>3660</v>
      </c>
      <c r="B444" s="176">
        <v>46116</v>
      </c>
      <c r="C444" s="172" t="s">
        <v>92</v>
      </c>
      <c r="D444" s="172" t="s">
        <v>96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46112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0</v>
      </c>
    </row>
    <row r="445" spans="1:16" ht="19.5" hidden="1" customHeight="1">
      <c r="A445" s="172" t="s">
        <v>3660</v>
      </c>
      <c r="B445" s="176">
        <v>46116</v>
      </c>
      <c r="C445" s="172" t="s">
        <v>92</v>
      </c>
      <c r="D445" s="172" t="s">
        <v>97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46112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-56.94</v>
      </c>
    </row>
    <row r="446" spans="1:16" ht="19.5" hidden="1" customHeight="1">
      <c r="A446" s="172" t="s">
        <v>3660</v>
      </c>
      <c r="B446" s="176">
        <v>46116</v>
      </c>
      <c r="C446" s="172" t="s">
        <v>2694</v>
      </c>
      <c r="D446" s="172" t="s">
        <v>98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46112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-15</v>
      </c>
    </row>
    <row r="447" spans="1:16" ht="19.5" hidden="1" customHeight="1">
      <c r="A447" s="172" t="s">
        <v>3661</v>
      </c>
      <c r="B447" s="176">
        <v>46116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2750</v>
      </c>
      <c r="J447" s="176">
        <v>46115</v>
      </c>
      <c r="K447" s="172" t="s">
        <v>93</v>
      </c>
      <c r="L447" s="172" t="s">
        <v>94</v>
      </c>
      <c r="M447" s="179">
        <v>0.43</v>
      </c>
      <c r="N447" s="177"/>
      <c r="O447" s="177">
        <v>34</v>
      </c>
      <c r="P447" s="180">
        <v>-111.38</v>
      </c>
    </row>
    <row r="448" spans="1:16" ht="19.5" hidden="1" customHeight="1">
      <c r="A448" s="172" t="s">
        <v>3661</v>
      </c>
      <c r="B448" s="176">
        <v>46116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2750</v>
      </c>
      <c r="J448" s="176">
        <v>46115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1597.14</v>
      </c>
    </row>
    <row r="449" spans="1:16" ht="19.5" hidden="1" customHeight="1">
      <c r="A449" s="172" t="s">
        <v>3661</v>
      </c>
      <c r="B449" s="176">
        <v>46116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2750</v>
      </c>
      <c r="J449" s="176">
        <v>46115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15.97</v>
      </c>
    </row>
    <row r="450" spans="1:16" ht="19.5" hidden="1" customHeight="1">
      <c r="A450" s="172" t="s">
        <v>3661</v>
      </c>
      <c r="B450" s="176">
        <v>46116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2750</v>
      </c>
      <c r="J450" s="176">
        <v>46115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1136.8900000000001</v>
      </c>
    </row>
    <row r="451" spans="1:16" ht="19.5" hidden="1" customHeight="1">
      <c r="A451" s="172" t="s">
        <v>3661</v>
      </c>
      <c r="B451" s="176">
        <v>46116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2750</v>
      </c>
      <c r="J451" s="176">
        <v>46115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-1182.5</v>
      </c>
    </row>
    <row r="452" spans="1:16" ht="19.5" hidden="1" customHeight="1">
      <c r="A452" s="172" t="s">
        <v>3661</v>
      </c>
      <c r="B452" s="176">
        <v>46116</v>
      </c>
      <c r="C452" s="172" t="s">
        <v>2694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2750</v>
      </c>
      <c r="J452" s="176">
        <v>46115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-5.45</v>
      </c>
    </row>
    <row r="453" spans="1:16" ht="19.5" hidden="1" customHeight="1">
      <c r="A453" s="172" t="s">
        <v>3662</v>
      </c>
      <c r="B453" s="176">
        <v>46116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2443</v>
      </c>
      <c r="J453" s="176">
        <v>46115</v>
      </c>
      <c r="K453" s="172" t="s">
        <v>93</v>
      </c>
      <c r="L453" s="172" t="s">
        <v>94</v>
      </c>
      <c r="M453" s="179">
        <v>0.43</v>
      </c>
      <c r="N453" s="177"/>
      <c r="O453" s="177">
        <v>34</v>
      </c>
      <c r="P453" s="180">
        <v>-107.08</v>
      </c>
    </row>
    <row r="454" spans="1:16" ht="19.5" hidden="1" customHeight="1">
      <c r="A454" s="172" t="s">
        <v>3662</v>
      </c>
      <c r="B454" s="176">
        <v>46116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2443</v>
      </c>
      <c r="J454" s="176">
        <v>46115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921.33</v>
      </c>
    </row>
    <row r="455" spans="1:16" ht="19.5" hidden="1" customHeight="1">
      <c r="A455" s="172" t="s">
        <v>3662</v>
      </c>
      <c r="B455" s="176">
        <v>46116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2443</v>
      </c>
      <c r="J455" s="176">
        <v>46115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9.2100000000000009</v>
      </c>
    </row>
    <row r="456" spans="1:16" ht="19.5" hidden="1" customHeight="1">
      <c r="A456" s="172" t="s">
        <v>3662</v>
      </c>
      <c r="B456" s="176">
        <v>46116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2443</v>
      </c>
      <c r="J456" s="176">
        <v>46115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1512.46</v>
      </c>
    </row>
    <row r="457" spans="1:16" ht="19.5" hidden="1" customHeight="1">
      <c r="A457" s="172" t="s">
        <v>3662</v>
      </c>
      <c r="B457" s="176">
        <v>46116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2443</v>
      </c>
      <c r="J457" s="176">
        <v>46115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-1050.49</v>
      </c>
    </row>
    <row r="458" spans="1:16" ht="19.5" hidden="1" customHeight="1">
      <c r="A458" s="172" t="s">
        <v>3662</v>
      </c>
      <c r="B458" s="176">
        <v>46116</v>
      </c>
      <c r="C458" s="172" t="s">
        <v>2694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2443</v>
      </c>
      <c r="J458" s="176">
        <v>46115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-7.07</v>
      </c>
    </row>
    <row r="459" spans="1:16" ht="19.5" hidden="1" customHeight="1">
      <c r="A459" s="172" t="s">
        <v>3662</v>
      </c>
      <c r="B459" s="176">
        <v>46116</v>
      </c>
      <c r="C459" s="172" t="s">
        <v>2694</v>
      </c>
      <c r="D459" s="172" t="s">
        <v>82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46115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-17.510000000000002</v>
      </c>
    </row>
    <row r="460" spans="1:16" ht="19.5" hidden="1" customHeight="1">
      <c r="A460" s="172" t="s">
        <v>3387</v>
      </c>
      <c r="B460" s="176">
        <v>46116</v>
      </c>
      <c r="C460" s="172" t="s">
        <v>92</v>
      </c>
      <c r="D460" s="172" t="s">
        <v>24</v>
      </c>
      <c r="E460" s="172" t="s">
        <v>43</v>
      </c>
      <c r="F460" s="172" t="s">
        <v>125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>
        <v>35</v>
      </c>
      <c r="P460" s="180">
        <v>-46.77</v>
      </c>
    </row>
    <row r="461" spans="1:16" ht="19.5" hidden="1" customHeight="1">
      <c r="A461" s="172" t="s">
        <v>3387</v>
      </c>
      <c r="B461" s="176">
        <v>46116</v>
      </c>
      <c r="C461" s="172" t="s">
        <v>2694</v>
      </c>
      <c r="D461" s="172" t="s">
        <v>95</v>
      </c>
      <c r="E461" s="172" t="s">
        <v>43</v>
      </c>
      <c r="F461" s="172" t="s">
        <v>125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-0.56000000000000005</v>
      </c>
    </row>
    <row r="462" spans="1:16" ht="19.5" hidden="1" customHeight="1">
      <c r="A462" s="172" t="s">
        <v>3387</v>
      </c>
      <c r="B462" s="176">
        <v>46116</v>
      </c>
      <c r="C462" s="172" t="s">
        <v>92</v>
      </c>
      <c r="D462" s="172" t="s">
        <v>96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3387</v>
      </c>
      <c r="B463" s="176">
        <v>46116</v>
      </c>
      <c r="C463" s="172" t="s">
        <v>92</v>
      </c>
      <c r="D463" s="172" t="s">
        <v>97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0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-81.34</v>
      </c>
    </row>
    <row r="464" spans="1:16" ht="19.5" hidden="1" customHeight="1">
      <c r="A464" s="172" t="s">
        <v>3387</v>
      </c>
      <c r="B464" s="176">
        <v>46116</v>
      </c>
      <c r="C464" s="172" t="s">
        <v>2694</v>
      </c>
      <c r="D464" s="172" t="s">
        <v>98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3663</v>
      </c>
      <c r="B465" s="176">
        <v>46116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2750</v>
      </c>
      <c r="J465" s="176">
        <v>46115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-98.37</v>
      </c>
    </row>
    <row r="466" spans="1:16" ht="19.5" hidden="1" customHeight="1">
      <c r="A466" s="172" t="s">
        <v>3663</v>
      </c>
      <c r="B466" s="176">
        <v>46116</v>
      </c>
      <c r="C466" s="172" t="s">
        <v>100</v>
      </c>
      <c r="D466" s="172" t="s">
        <v>101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2750</v>
      </c>
      <c r="J466" s="176">
        <v>46115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952.65</v>
      </c>
    </row>
    <row r="467" spans="1:16" ht="19.5" hidden="1" customHeight="1">
      <c r="A467" s="172" t="s">
        <v>3663</v>
      </c>
      <c r="B467" s="176">
        <v>46116</v>
      </c>
      <c r="C467" s="172" t="s">
        <v>100</v>
      </c>
      <c r="D467" s="172" t="s">
        <v>102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2750</v>
      </c>
      <c r="J467" s="176">
        <v>46115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9.5299999999999994</v>
      </c>
    </row>
    <row r="468" spans="1:16" ht="19.5" hidden="1" customHeight="1">
      <c r="A468" s="172" t="s">
        <v>3663</v>
      </c>
      <c r="B468" s="176">
        <v>46116</v>
      </c>
      <c r="C468" s="172" t="s">
        <v>100</v>
      </c>
      <c r="D468" s="172" t="s">
        <v>103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2750</v>
      </c>
      <c r="J468" s="176">
        <v>46115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1787.82</v>
      </c>
    </row>
    <row r="469" spans="1:16" ht="19.5" hidden="1" customHeight="1">
      <c r="A469" s="172" t="s">
        <v>3663</v>
      </c>
      <c r="B469" s="176">
        <v>46116</v>
      </c>
      <c r="C469" s="172" t="s">
        <v>104</v>
      </c>
      <c r="D469" s="172" t="s">
        <v>105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2750</v>
      </c>
      <c r="J469" s="176">
        <v>46115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-1182.5</v>
      </c>
    </row>
    <row r="470" spans="1:16" ht="19.5" hidden="1" customHeight="1">
      <c r="A470" s="172" t="s">
        <v>3663</v>
      </c>
      <c r="B470" s="176">
        <v>46116</v>
      </c>
      <c r="C470" s="172" t="s">
        <v>2694</v>
      </c>
      <c r="D470" s="172" t="s">
        <v>95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2750</v>
      </c>
      <c r="J470" s="176">
        <v>46115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-5.54</v>
      </c>
    </row>
    <row r="471" spans="1:16" ht="19.5" hidden="1" customHeight="1">
      <c r="A471" s="172" t="s">
        <v>3664</v>
      </c>
      <c r="B471" s="176">
        <v>46116</v>
      </c>
      <c r="C471" s="172" t="s">
        <v>92</v>
      </c>
      <c r="D471" s="172" t="s">
        <v>24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2750</v>
      </c>
      <c r="J471" s="176">
        <v>46114</v>
      </c>
      <c r="K471" s="172" t="s">
        <v>93</v>
      </c>
      <c r="L471" s="172" t="s">
        <v>94</v>
      </c>
      <c r="M471" s="179">
        <v>0.43</v>
      </c>
      <c r="N471" s="177"/>
      <c r="O471" s="177">
        <v>32</v>
      </c>
      <c r="P471" s="180">
        <v>-76.25</v>
      </c>
    </row>
    <row r="472" spans="1:16" ht="19.5" hidden="1" customHeight="1">
      <c r="A472" s="172" t="s">
        <v>3664</v>
      </c>
      <c r="B472" s="176">
        <v>46116</v>
      </c>
      <c r="C472" s="172" t="s">
        <v>100</v>
      </c>
      <c r="D472" s="172" t="s">
        <v>101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2750</v>
      </c>
      <c r="J472" s="176">
        <v>46114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980.95</v>
      </c>
    </row>
    <row r="473" spans="1:16" ht="19.5" hidden="1" customHeight="1">
      <c r="A473" s="172" t="s">
        <v>3664</v>
      </c>
      <c r="B473" s="176">
        <v>46116</v>
      </c>
      <c r="C473" s="172" t="s">
        <v>100</v>
      </c>
      <c r="D473" s="172" t="s">
        <v>102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2750</v>
      </c>
      <c r="J473" s="176">
        <v>46114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9.81</v>
      </c>
    </row>
    <row r="474" spans="1:16" ht="19.5" hidden="1" customHeight="1">
      <c r="A474" s="172" t="s">
        <v>3664</v>
      </c>
      <c r="B474" s="176">
        <v>46116</v>
      </c>
      <c r="C474" s="172" t="s">
        <v>100</v>
      </c>
      <c r="D474" s="172" t="s">
        <v>103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2750</v>
      </c>
      <c r="J474" s="176">
        <v>46114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1759.24</v>
      </c>
    </row>
    <row r="475" spans="1:16" ht="19.5" hidden="1" customHeight="1">
      <c r="A475" s="172" t="s">
        <v>3664</v>
      </c>
      <c r="B475" s="176">
        <v>46116</v>
      </c>
      <c r="C475" s="172" t="s">
        <v>104</v>
      </c>
      <c r="D475" s="172" t="s">
        <v>105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2750</v>
      </c>
      <c r="J475" s="176">
        <v>46114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-1182.5</v>
      </c>
    </row>
    <row r="476" spans="1:16" ht="19.5" hidden="1" customHeight="1">
      <c r="A476" s="172" t="s">
        <v>3664</v>
      </c>
      <c r="B476" s="176">
        <v>46116</v>
      </c>
      <c r="C476" s="172" t="s">
        <v>2694</v>
      </c>
      <c r="D476" s="172" t="s">
        <v>95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2750</v>
      </c>
      <c r="J476" s="176">
        <v>46114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-5.13</v>
      </c>
    </row>
    <row r="477" spans="1:16" ht="19.5" hidden="1" customHeight="1">
      <c r="A477" s="172" t="s">
        <v>3663</v>
      </c>
      <c r="B477" s="176">
        <v>46116</v>
      </c>
      <c r="C477" s="172" t="s">
        <v>2694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46115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-18.100000000000001</v>
      </c>
    </row>
    <row r="478" spans="1:16" ht="19.5" hidden="1" customHeight="1">
      <c r="A478" s="172" t="s">
        <v>3664</v>
      </c>
      <c r="B478" s="176">
        <v>46116</v>
      </c>
      <c r="C478" s="172" t="s">
        <v>2694</v>
      </c>
      <c r="D478" s="172" t="s">
        <v>82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0</v>
      </c>
      <c r="J478" s="176">
        <v>46114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-18.64</v>
      </c>
    </row>
    <row r="479" spans="1:16" ht="19.5" hidden="1" customHeight="1">
      <c r="A479" s="172" t="s">
        <v>3665</v>
      </c>
      <c r="B479" s="176">
        <v>46116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46107</v>
      </c>
      <c r="K479" s="172" t="s">
        <v>93</v>
      </c>
      <c r="L479" s="172" t="s">
        <v>94</v>
      </c>
      <c r="M479" s="179">
        <v>0</v>
      </c>
      <c r="N479" s="177"/>
      <c r="O479" s="177">
        <v>35</v>
      </c>
      <c r="P479" s="180">
        <v>-46.77</v>
      </c>
    </row>
    <row r="480" spans="1:16" ht="19.5" hidden="1" customHeight="1">
      <c r="A480" s="172" t="s">
        <v>3665</v>
      </c>
      <c r="B480" s="176">
        <v>46116</v>
      </c>
      <c r="C480" s="172" t="s">
        <v>2694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46107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-8.1999999999999993</v>
      </c>
    </row>
    <row r="481" spans="1:16" ht="19.5" hidden="1" customHeight="1">
      <c r="A481" s="172" t="s">
        <v>3665</v>
      </c>
      <c r="B481" s="176">
        <v>46116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46107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hidden="1" customHeight="1">
      <c r="A482" s="172" t="s">
        <v>3665</v>
      </c>
      <c r="B482" s="176">
        <v>46116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46107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hidden="1" customHeight="1">
      <c r="A483" s="172" t="s">
        <v>3665</v>
      </c>
      <c r="B483" s="176">
        <v>46116</v>
      </c>
      <c r="C483" s="172" t="s">
        <v>2694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46107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3666</v>
      </c>
      <c r="B484" s="176">
        <v>46116</v>
      </c>
      <c r="C484" s="172" t="s">
        <v>92</v>
      </c>
      <c r="D484" s="172" t="s">
        <v>24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2180</v>
      </c>
      <c r="J484" s="176">
        <v>46109</v>
      </c>
      <c r="K484" s="172" t="s">
        <v>93</v>
      </c>
      <c r="L484" s="172" t="s">
        <v>94</v>
      </c>
      <c r="M484" s="179">
        <v>0.43</v>
      </c>
      <c r="N484" s="177"/>
      <c r="O484" s="177">
        <v>34</v>
      </c>
      <c r="P484" s="180">
        <v>-90.39</v>
      </c>
    </row>
    <row r="485" spans="1:16" ht="19.5" hidden="1" customHeight="1">
      <c r="A485" s="172" t="s">
        <v>3666</v>
      </c>
      <c r="B485" s="176">
        <v>46116</v>
      </c>
      <c r="C485" s="172" t="s">
        <v>100</v>
      </c>
      <c r="D485" s="172" t="s">
        <v>101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2180</v>
      </c>
      <c r="J485" s="176">
        <v>46109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960</v>
      </c>
    </row>
    <row r="486" spans="1:16" ht="19.5" hidden="1" customHeight="1">
      <c r="A486" s="172" t="s">
        <v>3666</v>
      </c>
      <c r="B486" s="176">
        <v>46116</v>
      </c>
      <c r="C486" s="172" t="s">
        <v>100</v>
      </c>
      <c r="D486" s="172" t="s">
        <v>102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2180</v>
      </c>
      <c r="J486" s="176">
        <v>46109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3666</v>
      </c>
      <c r="B487" s="176">
        <v>46116</v>
      </c>
      <c r="C487" s="172" t="s">
        <v>100</v>
      </c>
      <c r="D487" s="172" t="s">
        <v>103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2180</v>
      </c>
      <c r="J487" s="176">
        <v>46109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1220</v>
      </c>
    </row>
    <row r="488" spans="1:16" ht="19.5" hidden="1" customHeight="1">
      <c r="A488" s="172" t="s">
        <v>3666</v>
      </c>
      <c r="B488" s="176">
        <v>46116</v>
      </c>
      <c r="C488" s="172" t="s">
        <v>104</v>
      </c>
      <c r="D488" s="172" t="s">
        <v>105</v>
      </c>
      <c r="E488" s="172" t="s">
        <v>41</v>
      </c>
      <c r="F488" s="172" t="s">
        <v>83</v>
      </c>
      <c r="G488" s="172" t="s">
        <v>84</v>
      </c>
      <c r="H488" s="177">
        <v>1</v>
      </c>
      <c r="I488" s="178">
        <v>2180</v>
      </c>
      <c r="J488" s="176">
        <v>46109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-937.4</v>
      </c>
    </row>
    <row r="489" spans="1:16" ht="19.5" hidden="1" customHeight="1">
      <c r="A489" s="172" t="s">
        <v>3666</v>
      </c>
      <c r="B489" s="176">
        <v>46116</v>
      </c>
      <c r="C489" s="172" t="s">
        <v>2694</v>
      </c>
      <c r="D489" s="172" t="s">
        <v>95</v>
      </c>
      <c r="E489" s="172" t="s">
        <v>41</v>
      </c>
      <c r="F489" s="172" t="s">
        <v>83</v>
      </c>
      <c r="G489" s="172" t="s">
        <v>84</v>
      </c>
      <c r="H489" s="177">
        <v>1</v>
      </c>
      <c r="I489" s="178">
        <v>2180</v>
      </c>
      <c r="J489" s="176">
        <v>46109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-7.79</v>
      </c>
    </row>
    <row r="490" spans="1:16" ht="19.5" hidden="1" customHeight="1">
      <c r="A490" s="172" t="s">
        <v>3666</v>
      </c>
      <c r="B490" s="176">
        <v>46116</v>
      </c>
      <c r="C490" s="172" t="s">
        <v>2694</v>
      </c>
      <c r="D490" s="172" t="s">
        <v>82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46109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-9.6999999999999993</v>
      </c>
    </row>
    <row r="491" spans="1:16" ht="19.5" hidden="1" customHeight="1">
      <c r="A491" s="172" t="s">
        <v>3667</v>
      </c>
      <c r="B491" s="176">
        <v>46116</v>
      </c>
      <c r="C491" s="172" t="s">
        <v>92</v>
      </c>
      <c r="D491" s="172" t="s">
        <v>96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46112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3667</v>
      </c>
      <c r="B492" s="176">
        <v>46116</v>
      </c>
      <c r="C492" s="172" t="s">
        <v>92</v>
      </c>
      <c r="D492" s="172" t="s">
        <v>97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46112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3667</v>
      </c>
      <c r="B493" s="176">
        <v>46116</v>
      </c>
      <c r="C493" s="172" t="s">
        <v>2694</v>
      </c>
      <c r="D493" s="172" t="s">
        <v>98</v>
      </c>
      <c r="E493" s="172" t="s">
        <v>39</v>
      </c>
      <c r="F493" s="172" t="s">
        <v>117</v>
      </c>
      <c r="G493" s="172" t="s">
        <v>84</v>
      </c>
      <c r="H493" s="177">
        <v>1</v>
      </c>
      <c r="I493" s="178">
        <v>0</v>
      </c>
      <c r="J493" s="176">
        <v>46112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3667</v>
      </c>
      <c r="B494" s="176">
        <v>46116</v>
      </c>
      <c r="C494" s="172" t="s">
        <v>92</v>
      </c>
      <c r="D494" s="172" t="s">
        <v>24</v>
      </c>
      <c r="E494" s="172" t="s">
        <v>39</v>
      </c>
      <c r="F494" s="172" t="s">
        <v>117</v>
      </c>
      <c r="G494" s="172" t="s">
        <v>84</v>
      </c>
      <c r="H494" s="177">
        <v>1</v>
      </c>
      <c r="I494" s="178">
        <v>0</v>
      </c>
      <c r="J494" s="176">
        <v>46112</v>
      </c>
      <c r="K494" s="172" t="s">
        <v>93</v>
      </c>
      <c r="L494" s="172" t="s">
        <v>94</v>
      </c>
      <c r="M494" s="179">
        <v>0</v>
      </c>
      <c r="N494" s="177"/>
      <c r="O494" s="177">
        <v>32</v>
      </c>
      <c r="P494" s="180">
        <v>-46.77</v>
      </c>
    </row>
    <row r="495" spans="1:16" ht="19.5" hidden="1" customHeight="1">
      <c r="A495" s="172" t="s">
        <v>3667</v>
      </c>
      <c r="B495" s="176">
        <v>46116</v>
      </c>
      <c r="C495" s="172" t="s">
        <v>2694</v>
      </c>
      <c r="D495" s="172" t="s">
        <v>95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0</v>
      </c>
      <c r="J495" s="176">
        <v>46112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-7.31</v>
      </c>
    </row>
    <row r="496" spans="1:16" ht="19.5" hidden="1" customHeight="1">
      <c r="A496" s="172" t="s">
        <v>3433</v>
      </c>
      <c r="B496" s="176">
        <v>46116</v>
      </c>
      <c r="C496" s="172" t="s">
        <v>109</v>
      </c>
      <c r="D496" s="172" t="s">
        <v>139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46116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-290.5</v>
      </c>
    </row>
    <row r="497" spans="1:16" ht="19.5" hidden="1" customHeight="1">
      <c r="A497" s="172" t="s">
        <v>3432</v>
      </c>
      <c r="B497" s="176">
        <v>46116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46116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-443.87</v>
      </c>
    </row>
    <row r="498" spans="1:16" ht="19.5" hidden="1" customHeight="1">
      <c r="A498" s="172" t="s">
        <v>3434</v>
      </c>
      <c r="B498" s="176">
        <v>46116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46116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-298.61</v>
      </c>
    </row>
    <row r="499" spans="1:16" ht="19.5" hidden="1" customHeight="1">
      <c r="A499" s="172" t="s">
        <v>3407</v>
      </c>
      <c r="B499" s="176">
        <v>46116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46116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-294.33999999999997</v>
      </c>
    </row>
    <row r="500" spans="1:16" ht="19.5" hidden="1" customHeight="1">
      <c r="A500" s="172" t="s">
        <v>3406</v>
      </c>
      <c r="B500" s="176">
        <v>46116</v>
      </c>
      <c r="C500" s="172" t="s">
        <v>109</v>
      </c>
      <c r="D500" s="172" t="s">
        <v>139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46116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-356.38</v>
      </c>
    </row>
    <row r="501" spans="1:16" ht="19.5" hidden="1" customHeight="1">
      <c r="A501" s="172" t="s">
        <v>3408</v>
      </c>
      <c r="B501" s="176">
        <v>46116</v>
      </c>
      <c r="C501" s="172" t="s">
        <v>109</v>
      </c>
      <c r="D501" s="172" t="s">
        <v>139</v>
      </c>
      <c r="E501" s="172" t="s">
        <v>85</v>
      </c>
      <c r="F501" s="172" t="s">
        <v>85</v>
      </c>
      <c r="G501" s="172" t="s">
        <v>85</v>
      </c>
      <c r="H501" s="177">
        <v>0</v>
      </c>
      <c r="I501" s="178">
        <v>0</v>
      </c>
      <c r="J501" s="176">
        <v>46116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-436.81</v>
      </c>
    </row>
    <row r="502" spans="1:16" ht="19.5" hidden="1" customHeight="1">
      <c r="A502" s="172" t="s">
        <v>3246</v>
      </c>
      <c r="B502" s="176">
        <v>46116</v>
      </c>
      <c r="C502" s="172" t="s">
        <v>109</v>
      </c>
      <c r="D502" s="172" t="s">
        <v>139</v>
      </c>
      <c r="E502" s="172" t="s">
        <v>85</v>
      </c>
      <c r="F502" s="172" t="s">
        <v>85</v>
      </c>
      <c r="G502" s="172" t="s">
        <v>85</v>
      </c>
      <c r="H502" s="177">
        <v>0</v>
      </c>
      <c r="I502" s="178">
        <v>0</v>
      </c>
      <c r="J502" s="176">
        <v>46116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-288.70999999999998</v>
      </c>
    </row>
    <row r="503" spans="1:16" ht="19.5" hidden="1" customHeight="1">
      <c r="A503" s="172" t="s">
        <v>3251</v>
      </c>
      <c r="B503" s="176">
        <v>46116</v>
      </c>
      <c r="C503" s="172" t="s">
        <v>109</v>
      </c>
      <c r="D503" s="172" t="s">
        <v>139</v>
      </c>
      <c r="E503" s="172" t="s">
        <v>85</v>
      </c>
      <c r="F503" s="172" t="s">
        <v>85</v>
      </c>
      <c r="G503" s="172" t="s">
        <v>85</v>
      </c>
      <c r="H503" s="177">
        <v>0</v>
      </c>
      <c r="I503" s="178">
        <v>0</v>
      </c>
      <c r="J503" s="176">
        <v>46116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-431.4</v>
      </c>
    </row>
    <row r="504" spans="1:16" ht="19.5" hidden="1" customHeight="1">
      <c r="A504" s="172" t="s">
        <v>3013</v>
      </c>
      <c r="B504" s="176">
        <v>46116</v>
      </c>
      <c r="C504" s="172" t="s">
        <v>109</v>
      </c>
      <c r="D504" s="172" t="s">
        <v>143</v>
      </c>
      <c r="E504" s="172" t="s">
        <v>85</v>
      </c>
      <c r="F504" s="172" t="s">
        <v>85</v>
      </c>
      <c r="G504" s="172" t="s">
        <v>85</v>
      </c>
      <c r="H504" s="177">
        <v>0</v>
      </c>
      <c r="I504" s="178">
        <v>0</v>
      </c>
      <c r="J504" s="176">
        <v>46116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-369</v>
      </c>
    </row>
    <row r="505" spans="1:16" ht="19.5" hidden="1" customHeight="1">
      <c r="A505" s="172" t="s">
        <v>142</v>
      </c>
      <c r="B505" s="176">
        <v>46116</v>
      </c>
      <c r="C505" s="172" t="s">
        <v>109</v>
      </c>
      <c r="D505" s="172" t="s">
        <v>143</v>
      </c>
      <c r="E505" s="172" t="s">
        <v>85</v>
      </c>
      <c r="F505" s="172" t="s">
        <v>85</v>
      </c>
      <c r="G505" s="172" t="s">
        <v>85</v>
      </c>
      <c r="H505" s="177">
        <v>0</v>
      </c>
      <c r="I505" s="178">
        <v>0</v>
      </c>
      <c r="J505" s="176">
        <v>46116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-1284.8</v>
      </c>
    </row>
    <row r="506" spans="1:16" ht="19.5" hidden="1" customHeight="1">
      <c r="A506" s="172" t="s">
        <v>3668</v>
      </c>
      <c r="B506" s="176">
        <v>46117</v>
      </c>
      <c r="C506" s="172" t="s">
        <v>92</v>
      </c>
      <c r="D506" s="172" t="s">
        <v>24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46110</v>
      </c>
      <c r="K506" s="172" t="s">
        <v>93</v>
      </c>
      <c r="L506" s="172" t="s">
        <v>94</v>
      </c>
      <c r="M506" s="179">
        <v>0</v>
      </c>
      <c r="N506" s="177"/>
      <c r="O506" s="177">
        <v>33</v>
      </c>
      <c r="P506" s="180">
        <v>-56.94</v>
      </c>
    </row>
    <row r="507" spans="1:16" ht="19.5" hidden="1" customHeight="1">
      <c r="A507" s="172" t="s">
        <v>3668</v>
      </c>
      <c r="B507" s="176">
        <v>46117</v>
      </c>
      <c r="C507" s="172" t="s">
        <v>2694</v>
      </c>
      <c r="D507" s="172" t="s">
        <v>95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46110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-6.43</v>
      </c>
    </row>
    <row r="508" spans="1:16" ht="19.5" hidden="1" customHeight="1">
      <c r="A508" s="172" t="s">
        <v>3668</v>
      </c>
      <c r="B508" s="176">
        <v>46117</v>
      </c>
      <c r="C508" s="172" t="s">
        <v>92</v>
      </c>
      <c r="D508" s="172" t="s">
        <v>96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0</v>
      </c>
      <c r="J508" s="176">
        <v>46110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hidden="1" customHeight="1">
      <c r="A509" s="172" t="s">
        <v>3668</v>
      </c>
      <c r="B509" s="176">
        <v>46117</v>
      </c>
      <c r="C509" s="172" t="s">
        <v>92</v>
      </c>
      <c r="D509" s="172" t="s">
        <v>97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0</v>
      </c>
      <c r="J509" s="176">
        <v>46110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-56.94</v>
      </c>
    </row>
    <row r="510" spans="1:16" ht="19.5" hidden="1" customHeight="1">
      <c r="A510" s="172" t="s">
        <v>3668</v>
      </c>
      <c r="B510" s="176">
        <v>46117</v>
      </c>
      <c r="C510" s="172" t="s">
        <v>2694</v>
      </c>
      <c r="D510" s="172" t="s">
        <v>98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0</v>
      </c>
      <c r="J510" s="176">
        <v>46110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-15</v>
      </c>
    </row>
    <row r="511" spans="1:16" ht="19.5" hidden="1" customHeight="1">
      <c r="A511" s="172" t="s">
        <v>3669</v>
      </c>
      <c r="B511" s="176">
        <v>46117</v>
      </c>
      <c r="C511" s="172" t="s">
        <v>92</v>
      </c>
      <c r="D511" s="172" t="s">
        <v>24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46110</v>
      </c>
      <c r="K511" s="172" t="s">
        <v>93</v>
      </c>
      <c r="L511" s="172" t="s">
        <v>94</v>
      </c>
      <c r="M511" s="179">
        <v>0</v>
      </c>
      <c r="N511" s="177"/>
      <c r="O511" s="177">
        <v>33</v>
      </c>
      <c r="P511" s="180">
        <v>-46.77</v>
      </c>
    </row>
    <row r="512" spans="1:16" ht="19.5" hidden="1" customHeight="1">
      <c r="A512" s="172" t="s">
        <v>3669</v>
      </c>
      <c r="B512" s="176">
        <v>46117</v>
      </c>
      <c r="C512" s="172" t="s">
        <v>2694</v>
      </c>
      <c r="D512" s="172" t="s">
        <v>95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46110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-6.31</v>
      </c>
    </row>
    <row r="513" spans="1:16" ht="19.5" hidden="1" customHeight="1">
      <c r="A513" s="172" t="s">
        <v>3669</v>
      </c>
      <c r="B513" s="176">
        <v>46117</v>
      </c>
      <c r="C513" s="172" t="s">
        <v>92</v>
      </c>
      <c r="D513" s="172" t="s">
        <v>96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46110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0</v>
      </c>
    </row>
    <row r="514" spans="1:16" ht="19.5" hidden="1" customHeight="1">
      <c r="A514" s="172" t="s">
        <v>3669</v>
      </c>
      <c r="B514" s="176">
        <v>46117</v>
      </c>
      <c r="C514" s="172" t="s">
        <v>92</v>
      </c>
      <c r="D514" s="172" t="s">
        <v>97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46110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-46.77</v>
      </c>
    </row>
    <row r="515" spans="1:16" ht="19.5" hidden="1" customHeight="1">
      <c r="A515" s="172" t="s">
        <v>3669</v>
      </c>
      <c r="B515" s="176">
        <v>46117</v>
      </c>
      <c r="C515" s="172" t="s">
        <v>2694</v>
      </c>
      <c r="D515" s="172" t="s">
        <v>98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46110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-15</v>
      </c>
    </row>
    <row r="516" spans="1:16" ht="19.5" hidden="1" customHeight="1">
      <c r="A516" s="172" t="s">
        <v>3670</v>
      </c>
      <c r="B516" s="176">
        <v>46117</v>
      </c>
      <c r="C516" s="172" t="s">
        <v>2694</v>
      </c>
      <c r="D516" s="172" t="s">
        <v>82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0</v>
      </c>
      <c r="J516" s="176">
        <v>46117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-20.25</v>
      </c>
    </row>
    <row r="517" spans="1:16" ht="19.5" hidden="1" customHeight="1">
      <c r="A517" s="172" t="s">
        <v>3671</v>
      </c>
      <c r="B517" s="176">
        <v>46117</v>
      </c>
      <c r="C517" s="172" t="s">
        <v>2694</v>
      </c>
      <c r="D517" s="172" t="s">
        <v>82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46117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-22.47</v>
      </c>
    </row>
    <row r="518" spans="1:16" ht="19.5" hidden="1" customHeight="1">
      <c r="A518" s="172" t="s">
        <v>3672</v>
      </c>
      <c r="B518" s="176">
        <v>46117</v>
      </c>
      <c r="C518" s="172" t="s">
        <v>2694</v>
      </c>
      <c r="D518" s="172" t="s">
        <v>82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46117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-18.3</v>
      </c>
    </row>
    <row r="519" spans="1:16" ht="19.5" hidden="1" customHeight="1">
      <c r="A519" s="172" t="s">
        <v>3673</v>
      </c>
      <c r="B519" s="176">
        <v>46117</v>
      </c>
      <c r="C519" s="172" t="s">
        <v>2694</v>
      </c>
      <c r="D519" s="172" t="s">
        <v>82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46117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-18.350000000000001</v>
      </c>
    </row>
    <row r="520" spans="1:16" ht="19.5" hidden="1" customHeight="1">
      <c r="A520" s="172" t="s">
        <v>3674</v>
      </c>
      <c r="B520" s="176">
        <v>46117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2393</v>
      </c>
      <c r="J520" s="176">
        <v>46109</v>
      </c>
      <c r="K520" s="172" t="s">
        <v>93</v>
      </c>
      <c r="L520" s="172" t="s">
        <v>94</v>
      </c>
      <c r="M520" s="179">
        <v>0.43</v>
      </c>
      <c r="N520" s="177"/>
      <c r="O520" s="177">
        <v>34</v>
      </c>
      <c r="P520" s="180">
        <v>-106.38</v>
      </c>
    </row>
    <row r="521" spans="1:16" ht="19.5" hidden="1" customHeight="1">
      <c r="A521" s="172" t="s">
        <v>3674</v>
      </c>
      <c r="B521" s="176">
        <v>46117</v>
      </c>
      <c r="C521" s="172" t="s">
        <v>100</v>
      </c>
      <c r="D521" s="172" t="s">
        <v>101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2393</v>
      </c>
      <c r="J521" s="176">
        <v>46109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910.56</v>
      </c>
    </row>
    <row r="522" spans="1:16" ht="19.5" hidden="1" customHeight="1">
      <c r="A522" s="172" t="s">
        <v>3674</v>
      </c>
      <c r="B522" s="176">
        <v>46117</v>
      </c>
      <c r="C522" s="172" t="s">
        <v>100</v>
      </c>
      <c r="D522" s="172" t="s">
        <v>102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2393</v>
      </c>
      <c r="J522" s="176">
        <v>46109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9.11</v>
      </c>
    </row>
    <row r="523" spans="1:16" ht="19.5" hidden="1" customHeight="1">
      <c r="A523" s="172" t="s">
        <v>3674</v>
      </c>
      <c r="B523" s="176">
        <v>46117</v>
      </c>
      <c r="C523" s="172" t="s">
        <v>100</v>
      </c>
      <c r="D523" s="172" t="s">
        <v>103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2393</v>
      </c>
      <c r="J523" s="176">
        <v>46109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1473.33</v>
      </c>
    </row>
    <row r="524" spans="1:16" ht="19.5" hidden="1" customHeight="1">
      <c r="A524" s="172" t="s">
        <v>3674</v>
      </c>
      <c r="B524" s="176">
        <v>46117</v>
      </c>
      <c r="C524" s="172" t="s">
        <v>104</v>
      </c>
      <c r="D524" s="172" t="s">
        <v>105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2393</v>
      </c>
      <c r="J524" s="176">
        <v>46109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-1028.99</v>
      </c>
    </row>
    <row r="525" spans="1:16" ht="19.5" hidden="1" customHeight="1">
      <c r="A525" s="172" t="s">
        <v>3674</v>
      </c>
      <c r="B525" s="176">
        <v>46117</v>
      </c>
      <c r="C525" s="172" t="s">
        <v>2694</v>
      </c>
      <c r="D525" s="172" t="s">
        <v>95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2393</v>
      </c>
      <c r="J525" s="176">
        <v>46109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-9.91</v>
      </c>
    </row>
    <row r="526" spans="1:16" ht="19.5" hidden="1" customHeight="1">
      <c r="A526" s="172" t="s">
        <v>3674</v>
      </c>
      <c r="B526" s="176">
        <v>46117</v>
      </c>
      <c r="C526" s="172" t="s">
        <v>2694</v>
      </c>
      <c r="D526" s="172" t="s">
        <v>82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46109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-17.3</v>
      </c>
    </row>
    <row r="527" spans="1:16" ht="19.5" hidden="1" customHeight="1">
      <c r="A527" s="172" t="s">
        <v>3675</v>
      </c>
      <c r="B527" s="176">
        <v>46117</v>
      </c>
      <c r="C527" s="172" t="s">
        <v>92</v>
      </c>
      <c r="D527" s="172" t="s">
        <v>24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46113</v>
      </c>
      <c r="K527" s="172" t="s">
        <v>93</v>
      </c>
      <c r="L527" s="172" t="s">
        <v>94</v>
      </c>
      <c r="M527" s="179">
        <v>0</v>
      </c>
      <c r="N527" s="177"/>
      <c r="O527" s="177">
        <v>32</v>
      </c>
      <c r="P527" s="180">
        <v>-56.94</v>
      </c>
    </row>
    <row r="528" spans="1:16" ht="19.5" hidden="1" customHeight="1">
      <c r="A528" s="172" t="s">
        <v>3675</v>
      </c>
      <c r="B528" s="176">
        <v>46117</v>
      </c>
      <c r="C528" s="172" t="s">
        <v>2694</v>
      </c>
      <c r="D528" s="172" t="s">
        <v>95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0</v>
      </c>
      <c r="J528" s="176">
        <v>46113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-6.16</v>
      </c>
    </row>
    <row r="529" spans="1:16" ht="19.5" hidden="1" customHeight="1">
      <c r="A529" s="172" t="s">
        <v>3676</v>
      </c>
      <c r="B529" s="176">
        <v>46117</v>
      </c>
      <c r="C529" s="172" t="s">
        <v>2694</v>
      </c>
      <c r="D529" s="172" t="s">
        <v>82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46117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-7.83</v>
      </c>
    </row>
    <row r="530" spans="1:16" ht="19.5" hidden="1" customHeight="1">
      <c r="A530" s="172" t="s">
        <v>3675</v>
      </c>
      <c r="B530" s="176">
        <v>46117</v>
      </c>
      <c r="C530" s="172" t="s">
        <v>92</v>
      </c>
      <c r="D530" s="172" t="s">
        <v>96</v>
      </c>
      <c r="E530" s="172" t="s">
        <v>58</v>
      </c>
      <c r="F530" s="172" t="s">
        <v>1300</v>
      </c>
      <c r="G530" s="172" t="s">
        <v>84</v>
      </c>
      <c r="H530" s="177">
        <v>1</v>
      </c>
      <c r="I530" s="178">
        <v>0</v>
      </c>
      <c r="J530" s="176">
        <v>46113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0</v>
      </c>
    </row>
    <row r="531" spans="1:16" ht="19.5" hidden="1" customHeight="1">
      <c r="A531" s="172" t="s">
        <v>3675</v>
      </c>
      <c r="B531" s="176">
        <v>46117</v>
      </c>
      <c r="C531" s="172" t="s">
        <v>92</v>
      </c>
      <c r="D531" s="172" t="s">
        <v>97</v>
      </c>
      <c r="E531" s="172" t="s">
        <v>58</v>
      </c>
      <c r="F531" s="172" t="s">
        <v>1300</v>
      </c>
      <c r="G531" s="172" t="s">
        <v>84</v>
      </c>
      <c r="H531" s="177">
        <v>1</v>
      </c>
      <c r="I531" s="178">
        <v>0</v>
      </c>
      <c r="J531" s="176">
        <v>46113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-56.94</v>
      </c>
    </row>
    <row r="532" spans="1:16" ht="19.5" hidden="1" customHeight="1">
      <c r="A532" s="172" t="s">
        <v>3675</v>
      </c>
      <c r="B532" s="176">
        <v>46117</v>
      </c>
      <c r="C532" s="172" t="s">
        <v>2694</v>
      </c>
      <c r="D532" s="172" t="s">
        <v>98</v>
      </c>
      <c r="E532" s="172" t="s">
        <v>58</v>
      </c>
      <c r="F532" s="172" t="s">
        <v>1300</v>
      </c>
      <c r="G532" s="172" t="s">
        <v>84</v>
      </c>
      <c r="H532" s="177">
        <v>1</v>
      </c>
      <c r="I532" s="178">
        <v>0</v>
      </c>
      <c r="J532" s="176">
        <v>46113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</v>
      </c>
    </row>
    <row r="533" spans="1:16" ht="19.5" hidden="1" customHeight="1">
      <c r="A533" s="172" t="s">
        <v>3677</v>
      </c>
      <c r="B533" s="176">
        <v>46117</v>
      </c>
      <c r="C533" s="172" t="s">
        <v>2694</v>
      </c>
      <c r="D533" s="172" t="s">
        <v>82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0</v>
      </c>
      <c r="J533" s="176">
        <v>46117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-22</v>
      </c>
    </row>
    <row r="534" spans="1:16" ht="19.5" hidden="1" customHeight="1">
      <c r="A534" s="172" t="s">
        <v>3678</v>
      </c>
      <c r="B534" s="176">
        <v>46117</v>
      </c>
      <c r="C534" s="172" t="s">
        <v>92</v>
      </c>
      <c r="D534" s="172" t="s">
        <v>24</v>
      </c>
      <c r="E534" s="172" t="s">
        <v>38</v>
      </c>
      <c r="F534" s="172" t="s">
        <v>87</v>
      </c>
      <c r="G534" s="172" t="s">
        <v>84</v>
      </c>
      <c r="H534" s="177">
        <v>1</v>
      </c>
      <c r="I534" s="178">
        <v>2650</v>
      </c>
      <c r="J534" s="176">
        <v>46113</v>
      </c>
      <c r="K534" s="172" t="s">
        <v>93</v>
      </c>
      <c r="L534" s="172" t="s">
        <v>94</v>
      </c>
      <c r="M534" s="179">
        <v>0.43</v>
      </c>
      <c r="N534" s="177"/>
      <c r="O534" s="177">
        <v>32</v>
      </c>
      <c r="P534" s="180">
        <v>-75.45</v>
      </c>
    </row>
    <row r="535" spans="1:16" ht="19.5" hidden="1" customHeight="1">
      <c r="A535" s="172" t="s">
        <v>3678</v>
      </c>
      <c r="B535" s="176">
        <v>46117</v>
      </c>
      <c r="C535" s="172" t="s">
        <v>100</v>
      </c>
      <c r="D535" s="172" t="s">
        <v>101</v>
      </c>
      <c r="E535" s="172" t="s">
        <v>38</v>
      </c>
      <c r="F535" s="172" t="s">
        <v>87</v>
      </c>
      <c r="G535" s="172" t="s">
        <v>84</v>
      </c>
      <c r="H535" s="177">
        <v>1</v>
      </c>
      <c r="I535" s="178">
        <v>2650</v>
      </c>
      <c r="J535" s="176">
        <v>46113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921.62</v>
      </c>
    </row>
    <row r="536" spans="1:16" ht="19.5" hidden="1" customHeight="1">
      <c r="A536" s="172" t="s">
        <v>3678</v>
      </c>
      <c r="B536" s="176">
        <v>46117</v>
      </c>
      <c r="C536" s="172" t="s">
        <v>100</v>
      </c>
      <c r="D536" s="172" t="s">
        <v>102</v>
      </c>
      <c r="E536" s="172" t="s">
        <v>38</v>
      </c>
      <c r="F536" s="172" t="s">
        <v>87</v>
      </c>
      <c r="G536" s="172" t="s">
        <v>84</v>
      </c>
      <c r="H536" s="177">
        <v>1</v>
      </c>
      <c r="I536" s="178">
        <v>2650</v>
      </c>
      <c r="J536" s="176">
        <v>46113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9.2200000000000006</v>
      </c>
    </row>
    <row r="537" spans="1:16" ht="19.5" hidden="1" customHeight="1">
      <c r="A537" s="172" t="s">
        <v>3678</v>
      </c>
      <c r="B537" s="176">
        <v>46117</v>
      </c>
      <c r="C537" s="172" t="s">
        <v>100</v>
      </c>
      <c r="D537" s="172" t="s">
        <v>103</v>
      </c>
      <c r="E537" s="172" t="s">
        <v>38</v>
      </c>
      <c r="F537" s="172" t="s">
        <v>87</v>
      </c>
      <c r="G537" s="172" t="s">
        <v>84</v>
      </c>
      <c r="H537" s="177">
        <v>1</v>
      </c>
      <c r="I537" s="178">
        <v>2650</v>
      </c>
      <c r="J537" s="176">
        <v>46113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1719.16</v>
      </c>
    </row>
    <row r="538" spans="1:16" ht="19.5" hidden="1" customHeight="1">
      <c r="A538" s="172" t="s">
        <v>3678</v>
      </c>
      <c r="B538" s="176">
        <v>46117</v>
      </c>
      <c r="C538" s="172" t="s">
        <v>104</v>
      </c>
      <c r="D538" s="172" t="s">
        <v>105</v>
      </c>
      <c r="E538" s="172" t="s">
        <v>38</v>
      </c>
      <c r="F538" s="172" t="s">
        <v>87</v>
      </c>
      <c r="G538" s="172" t="s">
        <v>84</v>
      </c>
      <c r="H538" s="177">
        <v>1</v>
      </c>
      <c r="I538" s="178">
        <v>2650</v>
      </c>
      <c r="J538" s="176">
        <v>46113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-1139.5</v>
      </c>
    </row>
    <row r="539" spans="1:16" ht="19.5" hidden="1" customHeight="1">
      <c r="A539" s="172" t="s">
        <v>3678</v>
      </c>
      <c r="B539" s="176">
        <v>46117</v>
      </c>
      <c r="C539" s="172" t="s">
        <v>2694</v>
      </c>
      <c r="D539" s="172" t="s">
        <v>95</v>
      </c>
      <c r="E539" s="172" t="s">
        <v>38</v>
      </c>
      <c r="F539" s="172" t="s">
        <v>87</v>
      </c>
      <c r="G539" s="172" t="s">
        <v>84</v>
      </c>
      <c r="H539" s="177">
        <v>1</v>
      </c>
      <c r="I539" s="178">
        <v>2650</v>
      </c>
      <c r="J539" s="176">
        <v>46113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-9.34</v>
      </c>
    </row>
    <row r="540" spans="1:16" ht="19.5" hidden="1" customHeight="1">
      <c r="A540" s="172" t="s">
        <v>3679</v>
      </c>
      <c r="B540" s="176">
        <v>46117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46113</v>
      </c>
      <c r="K540" s="172" t="s">
        <v>93</v>
      </c>
      <c r="L540" s="172" t="s">
        <v>94</v>
      </c>
      <c r="M540" s="179">
        <v>0.43</v>
      </c>
      <c r="N540" s="177"/>
      <c r="O540" s="177">
        <v>32</v>
      </c>
      <c r="P540" s="180">
        <v>-76.25</v>
      </c>
    </row>
    <row r="541" spans="1:16" ht="19.5" hidden="1" customHeight="1">
      <c r="A541" s="172" t="s">
        <v>3679</v>
      </c>
      <c r="B541" s="176">
        <v>46117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46113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978.62</v>
      </c>
    </row>
    <row r="542" spans="1:16" ht="19.5" hidden="1" customHeight="1">
      <c r="A542" s="172" t="s">
        <v>3679</v>
      </c>
      <c r="B542" s="176">
        <v>46117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46113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9.7899999999999991</v>
      </c>
    </row>
    <row r="543" spans="1:16" ht="19.5" hidden="1" customHeight="1">
      <c r="A543" s="172" t="s">
        <v>3679</v>
      </c>
      <c r="B543" s="176">
        <v>46117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46113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1761.59</v>
      </c>
    </row>
    <row r="544" spans="1:16" ht="19.5" hidden="1" customHeight="1">
      <c r="A544" s="172" t="s">
        <v>3679</v>
      </c>
      <c r="B544" s="176">
        <v>46117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46113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-1182.5</v>
      </c>
    </row>
    <row r="545" spans="1:16" ht="19.5" hidden="1" customHeight="1">
      <c r="A545" s="172" t="s">
        <v>3679</v>
      </c>
      <c r="B545" s="176">
        <v>46117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46113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-5.99</v>
      </c>
    </row>
    <row r="546" spans="1:16" ht="19.5" hidden="1" customHeight="1">
      <c r="A546" s="172" t="s">
        <v>3679</v>
      </c>
      <c r="B546" s="176">
        <v>46117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46113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-18.59</v>
      </c>
    </row>
    <row r="547" spans="1:16" ht="19.5" hidden="1" customHeight="1">
      <c r="A547" s="172" t="s">
        <v>3678</v>
      </c>
      <c r="B547" s="176">
        <v>46117</v>
      </c>
      <c r="C547" s="172" t="s">
        <v>2694</v>
      </c>
      <c r="D547" s="172" t="s">
        <v>82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0</v>
      </c>
      <c r="J547" s="176">
        <v>46113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-17.510000000000002</v>
      </c>
    </row>
    <row r="548" spans="1:16" ht="19.5" hidden="1" customHeight="1">
      <c r="A548" s="172" t="s">
        <v>3680</v>
      </c>
      <c r="B548" s="176">
        <v>46117</v>
      </c>
      <c r="C548" s="172" t="s">
        <v>92</v>
      </c>
      <c r="D548" s="172" t="s">
        <v>24</v>
      </c>
      <c r="E548" s="172" t="s">
        <v>39</v>
      </c>
      <c r="F548" s="172" t="s">
        <v>117</v>
      </c>
      <c r="G548" s="172" t="s">
        <v>84</v>
      </c>
      <c r="H548" s="177">
        <v>1</v>
      </c>
      <c r="I548" s="178">
        <v>2650</v>
      </c>
      <c r="J548" s="176">
        <v>46111</v>
      </c>
      <c r="K548" s="172" t="s">
        <v>93</v>
      </c>
      <c r="L548" s="172" t="s">
        <v>94</v>
      </c>
      <c r="M548" s="179">
        <v>0.43</v>
      </c>
      <c r="N548" s="177"/>
      <c r="O548" s="177">
        <v>33</v>
      </c>
      <c r="P548" s="180">
        <v>-88.01</v>
      </c>
    </row>
    <row r="549" spans="1:16" ht="19.5" hidden="1" customHeight="1">
      <c r="A549" s="172" t="s">
        <v>3680</v>
      </c>
      <c r="B549" s="176">
        <v>46117</v>
      </c>
      <c r="C549" s="172" t="s">
        <v>100</v>
      </c>
      <c r="D549" s="172" t="s">
        <v>101</v>
      </c>
      <c r="E549" s="172" t="s">
        <v>39</v>
      </c>
      <c r="F549" s="172" t="s">
        <v>117</v>
      </c>
      <c r="G549" s="172" t="s">
        <v>84</v>
      </c>
      <c r="H549" s="177">
        <v>1</v>
      </c>
      <c r="I549" s="178">
        <v>2650</v>
      </c>
      <c r="J549" s="176">
        <v>46111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969.55</v>
      </c>
    </row>
    <row r="550" spans="1:16" ht="19.5" hidden="1" customHeight="1">
      <c r="A550" s="172" t="s">
        <v>3680</v>
      </c>
      <c r="B550" s="176">
        <v>46117</v>
      </c>
      <c r="C550" s="172" t="s">
        <v>100</v>
      </c>
      <c r="D550" s="172" t="s">
        <v>102</v>
      </c>
      <c r="E550" s="172" t="s">
        <v>39</v>
      </c>
      <c r="F550" s="172" t="s">
        <v>117</v>
      </c>
      <c r="G550" s="172" t="s">
        <v>84</v>
      </c>
      <c r="H550" s="177">
        <v>1</v>
      </c>
      <c r="I550" s="178">
        <v>2650</v>
      </c>
      <c r="J550" s="176">
        <v>46111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9.6999999999999993</v>
      </c>
    </row>
    <row r="551" spans="1:16" ht="19.5" hidden="1" customHeight="1">
      <c r="A551" s="172" t="s">
        <v>3680</v>
      </c>
      <c r="B551" s="176">
        <v>46117</v>
      </c>
      <c r="C551" s="172" t="s">
        <v>100</v>
      </c>
      <c r="D551" s="172" t="s">
        <v>103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2650</v>
      </c>
      <c r="J551" s="176">
        <v>46111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1670.75</v>
      </c>
    </row>
    <row r="552" spans="1:16" ht="19.5" hidden="1" customHeight="1">
      <c r="A552" s="172" t="s">
        <v>3680</v>
      </c>
      <c r="B552" s="176">
        <v>46117</v>
      </c>
      <c r="C552" s="172" t="s">
        <v>104</v>
      </c>
      <c r="D552" s="172" t="s">
        <v>105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2650</v>
      </c>
      <c r="J552" s="176">
        <v>46111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-1139.5</v>
      </c>
    </row>
    <row r="553" spans="1:16" ht="19.5" hidden="1" customHeight="1">
      <c r="A553" s="172" t="s">
        <v>3680</v>
      </c>
      <c r="B553" s="176">
        <v>46117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2650</v>
      </c>
      <c r="J553" s="176">
        <v>46111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-6.93</v>
      </c>
    </row>
    <row r="554" spans="1:16" ht="19.5" hidden="1" customHeight="1">
      <c r="A554" s="172" t="s">
        <v>3680</v>
      </c>
      <c r="B554" s="176">
        <v>46117</v>
      </c>
      <c r="C554" s="172" t="s">
        <v>2694</v>
      </c>
      <c r="D554" s="172" t="s">
        <v>82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46111</v>
      </c>
      <c r="K554" s="172" t="s">
        <v>85</v>
      </c>
      <c r="L554" s="172" t="s">
        <v>85</v>
      </c>
      <c r="M554" s="179">
        <v>0</v>
      </c>
      <c r="N554" s="177"/>
      <c r="O554" s="177"/>
      <c r="P554" s="180">
        <v>-18.420000000000002</v>
      </c>
    </row>
    <row r="555" spans="1:16" ht="19.5" hidden="1" customHeight="1">
      <c r="A555" s="172" t="s">
        <v>3681</v>
      </c>
      <c r="B555" s="176">
        <v>46117</v>
      </c>
      <c r="C555" s="172" t="s">
        <v>92</v>
      </c>
      <c r="D555" s="172" t="s">
        <v>24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46113</v>
      </c>
      <c r="K555" s="172" t="s">
        <v>93</v>
      </c>
      <c r="L555" s="172" t="s">
        <v>94</v>
      </c>
      <c r="M555" s="179">
        <v>0</v>
      </c>
      <c r="N555" s="177"/>
      <c r="O555" s="177">
        <v>32</v>
      </c>
      <c r="P555" s="180">
        <v>-46.77</v>
      </c>
    </row>
    <row r="556" spans="1:16" ht="19.5" hidden="1" customHeight="1">
      <c r="A556" s="172" t="s">
        <v>3681</v>
      </c>
      <c r="B556" s="176">
        <v>46117</v>
      </c>
      <c r="C556" s="172" t="s">
        <v>2694</v>
      </c>
      <c r="D556" s="172" t="s">
        <v>95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46113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-7.59</v>
      </c>
    </row>
    <row r="557" spans="1:16" ht="19.5" hidden="1" customHeight="1">
      <c r="A557" s="172" t="s">
        <v>3681</v>
      </c>
      <c r="B557" s="176">
        <v>46117</v>
      </c>
      <c r="C557" s="172" t="s">
        <v>92</v>
      </c>
      <c r="D557" s="172" t="s">
        <v>96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3681</v>
      </c>
      <c r="B558" s="176">
        <v>46117</v>
      </c>
      <c r="C558" s="172" t="s">
        <v>92</v>
      </c>
      <c r="D558" s="172" t="s">
        <v>97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-46.77</v>
      </c>
    </row>
    <row r="559" spans="1:16" ht="19.5" hidden="1" customHeight="1">
      <c r="A559" s="172" t="s">
        <v>3681</v>
      </c>
      <c r="B559" s="176">
        <v>46117</v>
      </c>
      <c r="C559" s="172" t="s">
        <v>2694</v>
      </c>
      <c r="D559" s="172" t="s">
        <v>98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3682</v>
      </c>
      <c r="B560" s="176">
        <v>46117</v>
      </c>
      <c r="C560" s="172" t="s">
        <v>92</v>
      </c>
      <c r="D560" s="172" t="s">
        <v>24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2443</v>
      </c>
      <c r="J560" s="176">
        <v>46115</v>
      </c>
      <c r="K560" s="172" t="s">
        <v>93</v>
      </c>
      <c r="L560" s="172" t="s">
        <v>94</v>
      </c>
      <c r="M560" s="179">
        <v>0.43</v>
      </c>
      <c r="N560" s="177"/>
      <c r="O560" s="177">
        <v>34</v>
      </c>
      <c r="P560" s="180">
        <v>-107.08</v>
      </c>
    </row>
    <row r="561" spans="1:16" ht="19.5" hidden="1" customHeight="1">
      <c r="A561" s="172" t="s">
        <v>3682</v>
      </c>
      <c r="B561" s="176">
        <v>46117</v>
      </c>
      <c r="C561" s="172" t="s">
        <v>100</v>
      </c>
      <c r="D561" s="172" t="s">
        <v>101</v>
      </c>
      <c r="E561" s="172" t="s">
        <v>58</v>
      </c>
      <c r="F561" s="172" t="s">
        <v>1300</v>
      </c>
      <c r="G561" s="172" t="s">
        <v>84</v>
      </c>
      <c r="H561" s="177">
        <v>1</v>
      </c>
      <c r="I561" s="178">
        <v>2443</v>
      </c>
      <c r="J561" s="176">
        <v>46115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852.38</v>
      </c>
    </row>
    <row r="562" spans="1:16" ht="19.5" hidden="1" customHeight="1">
      <c r="A562" s="172" t="s">
        <v>3682</v>
      </c>
      <c r="B562" s="176">
        <v>46117</v>
      </c>
      <c r="C562" s="172" t="s">
        <v>100</v>
      </c>
      <c r="D562" s="172" t="s">
        <v>102</v>
      </c>
      <c r="E562" s="172" t="s">
        <v>58</v>
      </c>
      <c r="F562" s="172" t="s">
        <v>1300</v>
      </c>
      <c r="G562" s="172" t="s">
        <v>84</v>
      </c>
      <c r="H562" s="177">
        <v>1</v>
      </c>
      <c r="I562" s="178">
        <v>2443</v>
      </c>
      <c r="J562" s="176">
        <v>46115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8.52</v>
      </c>
    </row>
    <row r="563" spans="1:16" ht="19.5" hidden="1" customHeight="1">
      <c r="A563" s="172" t="s">
        <v>3682</v>
      </c>
      <c r="B563" s="176">
        <v>46117</v>
      </c>
      <c r="C563" s="172" t="s">
        <v>100</v>
      </c>
      <c r="D563" s="172" t="s">
        <v>103</v>
      </c>
      <c r="E563" s="172" t="s">
        <v>58</v>
      </c>
      <c r="F563" s="172" t="s">
        <v>1300</v>
      </c>
      <c r="G563" s="172" t="s">
        <v>84</v>
      </c>
      <c r="H563" s="177">
        <v>1</v>
      </c>
      <c r="I563" s="178">
        <v>2443</v>
      </c>
      <c r="J563" s="176">
        <v>46115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1582.1</v>
      </c>
    </row>
    <row r="564" spans="1:16" ht="19.5" hidden="1" customHeight="1">
      <c r="A564" s="172" t="s">
        <v>3682</v>
      </c>
      <c r="B564" s="176">
        <v>46117</v>
      </c>
      <c r="C564" s="172" t="s">
        <v>104</v>
      </c>
      <c r="D564" s="172" t="s">
        <v>105</v>
      </c>
      <c r="E564" s="172" t="s">
        <v>58</v>
      </c>
      <c r="F564" s="172" t="s">
        <v>1300</v>
      </c>
      <c r="G564" s="172" t="s">
        <v>84</v>
      </c>
      <c r="H564" s="177">
        <v>1</v>
      </c>
      <c r="I564" s="178">
        <v>2443</v>
      </c>
      <c r="J564" s="176">
        <v>46115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-1050.49</v>
      </c>
    </row>
    <row r="565" spans="1:16" ht="19.5" hidden="1" customHeight="1">
      <c r="A565" s="172" t="s">
        <v>3682</v>
      </c>
      <c r="B565" s="176">
        <v>46117</v>
      </c>
      <c r="C565" s="172" t="s">
        <v>2694</v>
      </c>
      <c r="D565" s="172" t="s">
        <v>95</v>
      </c>
      <c r="E565" s="172" t="s">
        <v>58</v>
      </c>
      <c r="F565" s="172" t="s">
        <v>1300</v>
      </c>
      <c r="G565" s="172" t="s">
        <v>84</v>
      </c>
      <c r="H565" s="177">
        <v>1</v>
      </c>
      <c r="I565" s="178">
        <v>2443</v>
      </c>
      <c r="J565" s="176">
        <v>46115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-5.41</v>
      </c>
    </row>
    <row r="566" spans="1:16" ht="19.5" hidden="1" customHeight="1">
      <c r="A566" s="172" t="s">
        <v>3682</v>
      </c>
      <c r="B566" s="176">
        <v>46117</v>
      </c>
      <c r="C566" s="172" t="s">
        <v>2694</v>
      </c>
      <c r="D566" s="172" t="s">
        <v>82</v>
      </c>
      <c r="E566" s="172" t="s">
        <v>58</v>
      </c>
      <c r="F566" s="172" t="s">
        <v>1300</v>
      </c>
      <c r="G566" s="172" t="s">
        <v>84</v>
      </c>
      <c r="H566" s="177">
        <v>1</v>
      </c>
      <c r="I566" s="178">
        <v>0</v>
      </c>
      <c r="J566" s="176">
        <v>46115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-16.2</v>
      </c>
    </row>
    <row r="567" spans="1:16" ht="19.5" hidden="1" customHeight="1">
      <c r="A567" s="172" t="s">
        <v>3683</v>
      </c>
      <c r="B567" s="176">
        <v>46117</v>
      </c>
      <c r="C567" s="172" t="s">
        <v>92</v>
      </c>
      <c r="D567" s="172" t="s">
        <v>24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2600</v>
      </c>
      <c r="J567" s="176">
        <v>46116</v>
      </c>
      <c r="K567" s="172" t="s">
        <v>93</v>
      </c>
      <c r="L567" s="172" t="s">
        <v>94</v>
      </c>
      <c r="M567" s="179">
        <v>0.43</v>
      </c>
      <c r="N567" s="177"/>
      <c r="O567" s="177">
        <v>36</v>
      </c>
      <c r="P567" s="180">
        <v>-124.24</v>
      </c>
    </row>
    <row r="568" spans="1:16" ht="19.5" hidden="1" customHeight="1">
      <c r="A568" s="172" t="s">
        <v>3683</v>
      </c>
      <c r="B568" s="176">
        <v>46117</v>
      </c>
      <c r="C568" s="172" t="s">
        <v>100</v>
      </c>
      <c r="D568" s="172" t="s">
        <v>101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2600</v>
      </c>
      <c r="J568" s="176">
        <v>46116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1036.02</v>
      </c>
    </row>
    <row r="569" spans="1:16" ht="19.5" hidden="1" customHeight="1">
      <c r="A569" s="172" t="s">
        <v>3683</v>
      </c>
      <c r="B569" s="176">
        <v>46117</v>
      </c>
      <c r="C569" s="172" t="s">
        <v>100</v>
      </c>
      <c r="D569" s="172" t="s">
        <v>102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2600</v>
      </c>
      <c r="J569" s="176">
        <v>46116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10.36</v>
      </c>
    </row>
    <row r="570" spans="1:16" ht="19.5" hidden="1" customHeight="1">
      <c r="A570" s="172" t="s">
        <v>3683</v>
      </c>
      <c r="B570" s="176">
        <v>46117</v>
      </c>
      <c r="C570" s="172" t="s">
        <v>100</v>
      </c>
      <c r="D570" s="172" t="s">
        <v>103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2600</v>
      </c>
      <c r="J570" s="176">
        <v>46116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1553.62</v>
      </c>
    </row>
    <row r="571" spans="1:16" ht="19.5" hidden="1" customHeight="1">
      <c r="A571" s="172" t="s">
        <v>3683</v>
      </c>
      <c r="B571" s="176">
        <v>46117</v>
      </c>
      <c r="C571" s="172" t="s">
        <v>104</v>
      </c>
      <c r="D571" s="172" t="s">
        <v>105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2600</v>
      </c>
      <c r="J571" s="176">
        <v>46116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-1118</v>
      </c>
    </row>
    <row r="572" spans="1:16" ht="19.5" hidden="1" customHeight="1">
      <c r="A572" s="172" t="s">
        <v>3683</v>
      </c>
      <c r="B572" s="176">
        <v>46117</v>
      </c>
      <c r="C572" s="172" t="s">
        <v>2694</v>
      </c>
      <c r="D572" s="172" t="s">
        <v>95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2600</v>
      </c>
      <c r="J572" s="176">
        <v>46116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-5.66</v>
      </c>
    </row>
    <row r="573" spans="1:16" ht="19.5" hidden="1" customHeight="1">
      <c r="A573" s="172" t="s">
        <v>3683</v>
      </c>
      <c r="B573" s="176">
        <v>46117</v>
      </c>
      <c r="C573" s="172" t="s">
        <v>2694</v>
      </c>
      <c r="D573" s="172" t="s">
        <v>82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46116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-19.68</v>
      </c>
    </row>
    <row r="574" spans="1:16" ht="19.5" hidden="1" customHeight="1">
      <c r="A574" s="172" t="s">
        <v>3684</v>
      </c>
      <c r="B574" s="176">
        <v>46117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2750</v>
      </c>
      <c r="J574" s="176">
        <v>46113</v>
      </c>
      <c r="K574" s="172" t="s">
        <v>93</v>
      </c>
      <c r="L574" s="172" t="s">
        <v>94</v>
      </c>
      <c r="M574" s="179">
        <v>0.43</v>
      </c>
      <c r="N574" s="177"/>
      <c r="O574" s="177">
        <v>32</v>
      </c>
      <c r="P574" s="180">
        <v>-76.25</v>
      </c>
    </row>
    <row r="575" spans="1:16" ht="19.5" hidden="1" customHeight="1">
      <c r="A575" s="172" t="s">
        <v>3684</v>
      </c>
      <c r="B575" s="176">
        <v>46117</v>
      </c>
      <c r="C575" s="172" t="s">
        <v>100</v>
      </c>
      <c r="D575" s="172" t="s">
        <v>101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2750</v>
      </c>
      <c r="J575" s="176">
        <v>46113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1100.95</v>
      </c>
    </row>
    <row r="576" spans="1:16" ht="19.5" hidden="1" customHeight="1">
      <c r="A576" s="172" t="s">
        <v>3684</v>
      </c>
      <c r="B576" s="176">
        <v>46117</v>
      </c>
      <c r="C576" s="172" t="s">
        <v>100</v>
      </c>
      <c r="D576" s="172" t="s">
        <v>102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2750</v>
      </c>
      <c r="J576" s="176">
        <v>46113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11.01</v>
      </c>
    </row>
    <row r="577" spans="1:16" ht="19.5" hidden="1" customHeight="1">
      <c r="A577" s="172" t="s">
        <v>3684</v>
      </c>
      <c r="B577" s="176">
        <v>46117</v>
      </c>
      <c r="C577" s="172" t="s">
        <v>100</v>
      </c>
      <c r="D577" s="172" t="s">
        <v>103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2750</v>
      </c>
      <c r="J577" s="176">
        <v>46113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1638.04</v>
      </c>
    </row>
    <row r="578" spans="1:16" ht="19.5" hidden="1" customHeight="1">
      <c r="A578" s="172" t="s">
        <v>3684</v>
      </c>
      <c r="B578" s="176">
        <v>46117</v>
      </c>
      <c r="C578" s="172" t="s">
        <v>104</v>
      </c>
      <c r="D578" s="172" t="s">
        <v>105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2750</v>
      </c>
      <c r="J578" s="176">
        <v>46113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-1182.5</v>
      </c>
    </row>
    <row r="579" spans="1:16" ht="19.5" hidden="1" customHeight="1">
      <c r="A579" s="172" t="s">
        <v>3684</v>
      </c>
      <c r="B579" s="176">
        <v>46117</v>
      </c>
      <c r="C579" s="172" t="s">
        <v>2694</v>
      </c>
      <c r="D579" s="172" t="s">
        <v>95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2750</v>
      </c>
      <c r="J579" s="176">
        <v>46113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-5.81</v>
      </c>
    </row>
    <row r="580" spans="1:16" ht="19.5" hidden="1" customHeight="1">
      <c r="A580" s="172" t="s">
        <v>3685</v>
      </c>
      <c r="B580" s="176">
        <v>46117</v>
      </c>
      <c r="C580" s="172" t="s">
        <v>92</v>
      </c>
      <c r="D580" s="172" t="s">
        <v>24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2750</v>
      </c>
      <c r="J580" s="176">
        <v>46112</v>
      </c>
      <c r="K580" s="172" t="s">
        <v>93</v>
      </c>
      <c r="L580" s="172" t="s">
        <v>94</v>
      </c>
      <c r="M580" s="179">
        <v>0.43</v>
      </c>
      <c r="N580" s="177"/>
      <c r="O580" s="177">
        <v>32</v>
      </c>
      <c r="P580" s="180">
        <v>-76.25</v>
      </c>
    </row>
    <row r="581" spans="1:16" ht="19.5" hidden="1" customHeight="1">
      <c r="A581" s="172" t="s">
        <v>3685</v>
      </c>
      <c r="B581" s="176">
        <v>46117</v>
      </c>
      <c r="C581" s="172" t="s">
        <v>100</v>
      </c>
      <c r="D581" s="172" t="s">
        <v>101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2750</v>
      </c>
      <c r="J581" s="176">
        <v>46112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1278.69</v>
      </c>
    </row>
    <row r="582" spans="1:16" ht="19.5" hidden="1" customHeight="1">
      <c r="A582" s="172" t="s">
        <v>3685</v>
      </c>
      <c r="B582" s="176">
        <v>46117</v>
      </c>
      <c r="C582" s="172" t="s">
        <v>100</v>
      </c>
      <c r="D582" s="172" t="s">
        <v>102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2750</v>
      </c>
      <c r="J582" s="176">
        <v>46112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3685</v>
      </c>
      <c r="B583" s="176">
        <v>46117</v>
      </c>
      <c r="C583" s="172" t="s">
        <v>100</v>
      </c>
      <c r="D583" s="172" t="s">
        <v>103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2750</v>
      </c>
      <c r="J583" s="176">
        <v>46112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1471.31</v>
      </c>
    </row>
    <row r="584" spans="1:16" ht="19.5" hidden="1" customHeight="1">
      <c r="A584" s="172" t="s">
        <v>3685</v>
      </c>
      <c r="B584" s="176">
        <v>46117</v>
      </c>
      <c r="C584" s="172" t="s">
        <v>104</v>
      </c>
      <c r="D584" s="172" t="s">
        <v>105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2750</v>
      </c>
      <c r="J584" s="176">
        <v>46112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-1182.5</v>
      </c>
    </row>
    <row r="585" spans="1:16" ht="19.5" hidden="1" customHeight="1">
      <c r="A585" s="172" t="s">
        <v>3686</v>
      </c>
      <c r="B585" s="176">
        <v>46117</v>
      </c>
      <c r="C585" s="172" t="s">
        <v>1748</v>
      </c>
      <c r="D585" s="172" t="s">
        <v>2749</v>
      </c>
      <c r="E585" s="172" t="s">
        <v>38</v>
      </c>
      <c r="F585" s="172" t="s">
        <v>87</v>
      </c>
      <c r="G585" s="172" t="s">
        <v>84</v>
      </c>
      <c r="H585" s="177">
        <v>1</v>
      </c>
      <c r="I585" s="178">
        <v>0</v>
      </c>
      <c r="J585" s="176">
        <v>46113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-5</v>
      </c>
    </row>
    <row r="586" spans="1:16" ht="19.5" hidden="1" customHeight="1">
      <c r="A586" s="172" t="s">
        <v>3686</v>
      </c>
      <c r="B586" s="176">
        <v>46117</v>
      </c>
      <c r="C586" s="172" t="s">
        <v>2694</v>
      </c>
      <c r="D586" s="172" t="s">
        <v>2750</v>
      </c>
      <c r="E586" s="172" t="s">
        <v>38</v>
      </c>
      <c r="F586" s="172" t="s">
        <v>87</v>
      </c>
      <c r="G586" s="172" t="s">
        <v>84</v>
      </c>
      <c r="H586" s="177">
        <v>1</v>
      </c>
      <c r="I586" s="178">
        <v>0</v>
      </c>
      <c r="J586" s="176">
        <v>46113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-10</v>
      </c>
    </row>
    <row r="587" spans="1:16" ht="19.5" hidden="1" customHeight="1">
      <c r="A587" s="172" t="s">
        <v>3684</v>
      </c>
      <c r="B587" s="176">
        <v>46117</v>
      </c>
      <c r="C587" s="172" t="s">
        <v>2694</v>
      </c>
      <c r="D587" s="172" t="s">
        <v>82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0</v>
      </c>
      <c r="J587" s="176">
        <v>46113</v>
      </c>
      <c r="K587" s="172" t="s">
        <v>85</v>
      </c>
      <c r="L587" s="172" t="s">
        <v>85</v>
      </c>
      <c r="M587" s="179">
        <v>0</v>
      </c>
      <c r="N587" s="177"/>
      <c r="O587" s="177"/>
      <c r="P587" s="180">
        <v>-20.92</v>
      </c>
    </row>
    <row r="588" spans="1:16" ht="19.5" hidden="1" customHeight="1">
      <c r="A588" s="172" t="s">
        <v>3687</v>
      </c>
      <c r="B588" s="176">
        <v>46117</v>
      </c>
      <c r="C588" s="172" t="s">
        <v>92</v>
      </c>
      <c r="D588" s="172" t="s">
        <v>24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0</v>
      </c>
      <c r="J588" s="176">
        <v>46106</v>
      </c>
      <c r="K588" s="172" t="s">
        <v>93</v>
      </c>
      <c r="L588" s="172" t="s">
        <v>94</v>
      </c>
      <c r="M588" s="179">
        <v>0</v>
      </c>
      <c r="N588" s="177"/>
      <c r="O588" s="177">
        <v>34</v>
      </c>
      <c r="P588" s="180">
        <v>-46.77</v>
      </c>
    </row>
    <row r="589" spans="1:16" ht="19.5" hidden="1" customHeight="1">
      <c r="A589" s="172" t="s">
        <v>3687</v>
      </c>
      <c r="B589" s="176">
        <v>46117</v>
      </c>
      <c r="C589" s="172" t="s">
        <v>2694</v>
      </c>
      <c r="D589" s="172" t="s">
        <v>95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0</v>
      </c>
      <c r="J589" s="176">
        <v>46106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-5.67</v>
      </c>
    </row>
    <row r="590" spans="1:16" ht="19.5" hidden="1" customHeight="1">
      <c r="A590" s="172" t="s">
        <v>3687</v>
      </c>
      <c r="B590" s="176">
        <v>46117</v>
      </c>
      <c r="C590" s="172" t="s">
        <v>92</v>
      </c>
      <c r="D590" s="172" t="s">
        <v>96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0</v>
      </c>
      <c r="J590" s="176">
        <v>46106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3687</v>
      </c>
      <c r="B591" s="176">
        <v>46117</v>
      </c>
      <c r="C591" s="172" t="s">
        <v>92</v>
      </c>
      <c r="D591" s="172" t="s">
        <v>97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0</v>
      </c>
      <c r="J591" s="176">
        <v>46106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-46.77</v>
      </c>
    </row>
    <row r="592" spans="1:16" ht="19.5" hidden="1" customHeight="1">
      <c r="A592" s="172" t="s">
        <v>3687</v>
      </c>
      <c r="B592" s="176">
        <v>46117</v>
      </c>
      <c r="C592" s="172" t="s">
        <v>2694</v>
      </c>
      <c r="D592" s="172" t="s">
        <v>98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0</v>
      </c>
      <c r="J592" s="176">
        <v>46106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3688</v>
      </c>
      <c r="B593" s="176">
        <v>46117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46116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-120.51</v>
      </c>
    </row>
    <row r="594" spans="1:16" ht="19.5" hidden="1" customHeight="1">
      <c r="A594" s="172" t="s">
        <v>3614</v>
      </c>
      <c r="B594" s="176">
        <v>46117</v>
      </c>
      <c r="C594" s="172" t="s">
        <v>92</v>
      </c>
      <c r="D594" s="172" t="s">
        <v>24</v>
      </c>
      <c r="E594" s="172" t="s">
        <v>38</v>
      </c>
      <c r="F594" s="172" t="s">
        <v>87</v>
      </c>
      <c r="G594" s="172" t="s">
        <v>84</v>
      </c>
      <c r="H594" s="177">
        <v>1</v>
      </c>
      <c r="I594" s="178">
        <v>0</v>
      </c>
      <c r="J594" s="176">
        <v>46112</v>
      </c>
      <c r="K594" s="172" t="s">
        <v>93</v>
      </c>
      <c r="L594" s="172" t="s">
        <v>94</v>
      </c>
      <c r="M594" s="179">
        <v>0</v>
      </c>
      <c r="N594" s="177"/>
      <c r="O594" s="177">
        <v>32</v>
      </c>
      <c r="P594" s="180">
        <v>-46.77</v>
      </c>
    </row>
    <row r="595" spans="1:16" ht="19.5" hidden="1" customHeight="1">
      <c r="A595" s="172" t="s">
        <v>3614</v>
      </c>
      <c r="B595" s="176">
        <v>46117</v>
      </c>
      <c r="C595" s="172" t="s">
        <v>2694</v>
      </c>
      <c r="D595" s="172" t="s">
        <v>95</v>
      </c>
      <c r="E595" s="172" t="s">
        <v>38</v>
      </c>
      <c r="F595" s="172" t="s">
        <v>87</v>
      </c>
      <c r="G595" s="172" t="s">
        <v>84</v>
      </c>
      <c r="H595" s="177">
        <v>1</v>
      </c>
      <c r="I595" s="178">
        <v>0</v>
      </c>
      <c r="J595" s="176">
        <v>46112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-6.79</v>
      </c>
    </row>
    <row r="596" spans="1:16" ht="19.5" hidden="1" customHeight="1">
      <c r="A596" s="172" t="s">
        <v>3614</v>
      </c>
      <c r="B596" s="176">
        <v>46117</v>
      </c>
      <c r="C596" s="172" t="s">
        <v>92</v>
      </c>
      <c r="D596" s="172" t="s">
        <v>96</v>
      </c>
      <c r="E596" s="172" t="s">
        <v>38</v>
      </c>
      <c r="F596" s="172" t="s">
        <v>87</v>
      </c>
      <c r="G596" s="172" t="s">
        <v>84</v>
      </c>
      <c r="H596" s="177">
        <v>1</v>
      </c>
      <c r="I596" s="178">
        <v>0</v>
      </c>
      <c r="J596" s="176">
        <v>46112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3614</v>
      </c>
      <c r="B597" s="176">
        <v>46117</v>
      </c>
      <c r="C597" s="172" t="s">
        <v>92</v>
      </c>
      <c r="D597" s="172" t="s">
        <v>97</v>
      </c>
      <c r="E597" s="172" t="s">
        <v>38</v>
      </c>
      <c r="F597" s="172" t="s">
        <v>87</v>
      </c>
      <c r="G597" s="172" t="s">
        <v>84</v>
      </c>
      <c r="H597" s="177">
        <v>1</v>
      </c>
      <c r="I597" s="178">
        <v>0</v>
      </c>
      <c r="J597" s="176">
        <v>46112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-46.77</v>
      </c>
    </row>
    <row r="598" spans="1:16" ht="19.5" hidden="1" customHeight="1">
      <c r="A598" s="172" t="s">
        <v>3614</v>
      </c>
      <c r="B598" s="176">
        <v>46117</v>
      </c>
      <c r="C598" s="172" t="s">
        <v>2694</v>
      </c>
      <c r="D598" s="172" t="s">
        <v>98</v>
      </c>
      <c r="E598" s="172" t="s">
        <v>38</v>
      </c>
      <c r="F598" s="172" t="s">
        <v>87</v>
      </c>
      <c r="G598" s="172" t="s">
        <v>84</v>
      </c>
      <c r="H598" s="177">
        <v>1</v>
      </c>
      <c r="I598" s="178">
        <v>0</v>
      </c>
      <c r="J598" s="176">
        <v>46112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-15</v>
      </c>
    </row>
    <row r="599" spans="1:16" ht="19.5" hidden="1" customHeight="1">
      <c r="A599" s="172" t="s">
        <v>3689</v>
      </c>
      <c r="B599" s="176">
        <v>46117</v>
      </c>
      <c r="C599" s="172" t="s">
        <v>92</v>
      </c>
      <c r="D599" s="172" t="s">
        <v>24</v>
      </c>
      <c r="E599" s="172" t="s">
        <v>57</v>
      </c>
      <c r="F599" s="172" t="s">
        <v>1263</v>
      </c>
      <c r="G599" s="172" t="s">
        <v>84</v>
      </c>
      <c r="H599" s="177">
        <v>1</v>
      </c>
      <c r="I599" s="178">
        <v>2393</v>
      </c>
      <c r="J599" s="176">
        <v>46116</v>
      </c>
      <c r="K599" s="172" t="s">
        <v>93</v>
      </c>
      <c r="L599" s="172" t="s">
        <v>94</v>
      </c>
      <c r="M599" s="179">
        <v>0.43</v>
      </c>
      <c r="N599" s="177"/>
      <c r="O599" s="177">
        <v>36</v>
      </c>
      <c r="P599" s="180">
        <v>-120.51</v>
      </c>
    </row>
    <row r="600" spans="1:16" ht="19.5" hidden="1" customHeight="1">
      <c r="A600" s="172" t="s">
        <v>3689</v>
      </c>
      <c r="B600" s="176">
        <v>46117</v>
      </c>
      <c r="C600" s="172" t="s">
        <v>100</v>
      </c>
      <c r="D600" s="172" t="s">
        <v>101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2393</v>
      </c>
      <c r="J600" s="176">
        <v>46116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961.14</v>
      </c>
    </row>
    <row r="601" spans="1:16" ht="19.5" hidden="1" customHeight="1">
      <c r="A601" s="172" t="s">
        <v>3689</v>
      </c>
      <c r="B601" s="176">
        <v>46117</v>
      </c>
      <c r="C601" s="172" t="s">
        <v>100</v>
      </c>
      <c r="D601" s="172" t="s">
        <v>102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2393</v>
      </c>
      <c r="J601" s="176">
        <v>46116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9.61</v>
      </c>
    </row>
    <row r="602" spans="1:16" ht="19.5" hidden="1" customHeight="1">
      <c r="A602" s="172" t="s">
        <v>3689</v>
      </c>
      <c r="B602" s="176">
        <v>46117</v>
      </c>
      <c r="C602" s="172" t="s">
        <v>100</v>
      </c>
      <c r="D602" s="172" t="s">
        <v>103</v>
      </c>
      <c r="E602" s="172" t="s">
        <v>57</v>
      </c>
      <c r="F602" s="172" t="s">
        <v>1263</v>
      </c>
      <c r="G602" s="172" t="s">
        <v>84</v>
      </c>
      <c r="H602" s="177">
        <v>1</v>
      </c>
      <c r="I602" s="178">
        <v>2393</v>
      </c>
      <c r="J602" s="176">
        <v>46116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1422.25</v>
      </c>
    </row>
    <row r="603" spans="1:16" ht="19.5" hidden="1" customHeight="1">
      <c r="A603" s="172" t="s">
        <v>3689</v>
      </c>
      <c r="B603" s="176">
        <v>46117</v>
      </c>
      <c r="C603" s="172" t="s">
        <v>104</v>
      </c>
      <c r="D603" s="172" t="s">
        <v>105</v>
      </c>
      <c r="E603" s="172" t="s">
        <v>57</v>
      </c>
      <c r="F603" s="172" t="s">
        <v>1263</v>
      </c>
      <c r="G603" s="172" t="s">
        <v>84</v>
      </c>
      <c r="H603" s="177">
        <v>1</v>
      </c>
      <c r="I603" s="178">
        <v>2393</v>
      </c>
      <c r="J603" s="176">
        <v>46116</v>
      </c>
      <c r="K603" s="172" t="s">
        <v>93</v>
      </c>
      <c r="L603" s="172" t="s">
        <v>94</v>
      </c>
      <c r="M603" s="179">
        <v>0.43</v>
      </c>
      <c r="N603" s="177"/>
      <c r="O603" s="177"/>
      <c r="P603" s="180">
        <v>-1028.99</v>
      </c>
    </row>
    <row r="604" spans="1:16" ht="19.5" hidden="1" customHeight="1">
      <c r="A604" s="172" t="s">
        <v>3689</v>
      </c>
      <c r="B604" s="176">
        <v>46117</v>
      </c>
      <c r="C604" s="172" t="s">
        <v>2694</v>
      </c>
      <c r="D604" s="172" t="s">
        <v>95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2393</v>
      </c>
      <c r="J604" s="176">
        <v>46116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-6.23</v>
      </c>
    </row>
    <row r="605" spans="1:16" ht="19.5" hidden="1" customHeight="1">
      <c r="A605" s="172" t="s">
        <v>3689</v>
      </c>
      <c r="B605" s="176">
        <v>46117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46116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-18.260000000000002</v>
      </c>
    </row>
    <row r="606" spans="1:16" ht="19.5" hidden="1" customHeight="1">
      <c r="A606" s="172" t="s">
        <v>3690</v>
      </c>
      <c r="B606" s="176">
        <v>46117</v>
      </c>
      <c r="C606" s="172" t="s">
        <v>92</v>
      </c>
      <c r="D606" s="172" t="s">
        <v>24</v>
      </c>
      <c r="E606" s="172" t="s">
        <v>38</v>
      </c>
      <c r="F606" s="172" t="s">
        <v>87</v>
      </c>
      <c r="G606" s="172" t="s">
        <v>84</v>
      </c>
      <c r="H606" s="177">
        <v>1</v>
      </c>
      <c r="I606" s="178">
        <v>0</v>
      </c>
      <c r="J606" s="176">
        <v>46111</v>
      </c>
      <c r="K606" s="172" t="s">
        <v>93</v>
      </c>
      <c r="L606" s="172" t="s">
        <v>94</v>
      </c>
      <c r="M606" s="179">
        <v>0</v>
      </c>
      <c r="N606" s="177"/>
      <c r="O606" s="177">
        <v>33</v>
      </c>
      <c r="P606" s="180">
        <v>-46.77</v>
      </c>
    </row>
    <row r="607" spans="1:16" ht="19.5" hidden="1" customHeight="1">
      <c r="A607" s="172" t="s">
        <v>3690</v>
      </c>
      <c r="B607" s="176">
        <v>46117</v>
      </c>
      <c r="C607" s="172" t="s">
        <v>2694</v>
      </c>
      <c r="D607" s="172" t="s">
        <v>95</v>
      </c>
      <c r="E607" s="172" t="s">
        <v>38</v>
      </c>
      <c r="F607" s="172" t="s">
        <v>87</v>
      </c>
      <c r="G607" s="172" t="s">
        <v>84</v>
      </c>
      <c r="H607" s="177">
        <v>1</v>
      </c>
      <c r="I607" s="178">
        <v>0</v>
      </c>
      <c r="J607" s="176">
        <v>46111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-7.13</v>
      </c>
    </row>
    <row r="608" spans="1:16" ht="19.5" hidden="1" customHeight="1">
      <c r="A608" s="172" t="s">
        <v>3690</v>
      </c>
      <c r="B608" s="176">
        <v>46117</v>
      </c>
      <c r="C608" s="172" t="s">
        <v>92</v>
      </c>
      <c r="D608" s="172" t="s">
        <v>96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0</v>
      </c>
      <c r="J608" s="176">
        <v>46111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hidden="1" customHeight="1">
      <c r="A609" s="172" t="s">
        <v>3690</v>
      </c>
      <c r="B609" s="176">
        <v>46117</v>
      </c>
      <c r="C609" s="172" t="s">
        <v>92</v>
      </c>
      <c r="D609" s="172" t="s">
        <v>97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0</v>
      </c>
      <c r="J609" s="176">
        <v>46111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hidden="1" customHeight="1">
      <c r="A610" s="172" t="s">
        <v>3690</v>
      </c>
      <c r="B610" s="176">
        <v>46117</v>
      </c>
      <c r="C610" s="172" t="s">
        <v>2694</v>
      </c>
      <c r="D610" s="172" t="s">
        <v>98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0</v>
      </c>
      <c r="J610" s="176">
        <v>46111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hidden="1" customHeight="1">
      <c r="A611" s="172" t="s">
        <v>3691</v>
      </c>
      <c r="B611" s="176">
        <v>46117</v>
      </c>
      <c r="C611" s="172" t="s">
        <v>92</v>
      </c>
      <c r="D611" s="172" t="s">
        <v>96</v>
      </c>
      <c r="E611" s="172" t="s">
        <v>55</v>
      </c>
      <c r="F611" s="172" t="s">
        <v>1272</v>
      </c>
      <c r="G611" s="172" t="s">
        <v>84</v>
      </c>
      <c r="H611" s="177">
        <v>1</v>
      </c>
      <c r="I611" s="178">
        <v>0</v>
      </c>
      <c r="J611" s="176">
        <v>46111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0</v>
      </c>
    </row>
    <row r="612" spans="1:16" ht="19.5" hidden="1" customHeight="1">
      <c r="A612" s="172" t="s">
        <v>3691</v>
      </c>
      <c r="B612" s="176">
        <v>46117</v>
      </c>
      <c r="C612" s="172" t="s">
        <v>92</v>
      </c>
      <c r="D612" s="172" t="s">
        <v>97</v>
      </c>
      <c r="E612" s="172" t="s">
        <v>55</v>
      </c>
      <c r="F612" s="172" t="s">
        <v>1272</v>
      </c>
      <c r="G612" s="172" t="s">
        <v>84</v>
      </c>
      <c r="H612" s="177">
        <v>1</v>
      </c>
      <c r="I612" s="178">
        <v>0</v>
      </c>
      <c r="J612" s="176">
        <v>46111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-56.94</v>
      </c>
    </row>
    <row r="613" spans="1:16" ht="19.5" hidden="1" customHeight="1">
      <c r="A613" s="172" t="s">
        <v>3691</v>
      </c>
      <c r="B613" s="176">
        <v>46117</v>
      </c>
      <c r="C613" s="172" t="s">
        <v>2694</v>
      </c>
      <c r="D613" s="172" t="s">
        <v>98</v>
      </c>
      <c r="E613" s="172" t="s">
        <v>55</v>
      </c>
      <c r="F613" s="172" t="s">
        <v>1272</v>
      </c>
      <c r="G613" s="172" t="s">
        <v>84</v>
      </c>
      <c r="H613" s="177">
        <v>1</v>
      </c>
      <c r="I613" s="178">
        <v>0</v>
      </c>
      <c r="J613" s="176">
        <v>46111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3691</v>
      </c>
      <c r="B614" s="176">
        <v>46117</v>
      </c>
      <c r="C614" s="172" t="s">
        <v>92</v>
      </c>
      <c r="D614" s="172" t="s">
        <v>24</v>
      </c>
      <c r="E614" s="172" t="s">
        <v>55</v>
      </c>
      <c r="F614" s="172" t="s">
        <v>1272</v>
      </c>
      <c r="G614" s="172" t="s">
        <v>84</v>
      </c>
      <c r="H614" s="177">
        <v>1</v>
      </c>
      <c r="I614" s="178">
        <v>0</v>
      </c>
      <c r="J614" s="176">
        <v>46111</v>
      </c>
      <c r="K614" s="172" t="s">
        <v>93</v>
      </c>
      <c r="L614" s="172" t="s">
        <v>94</v>
      </c>
      <c r="M614" s="179">
        <v>0</v>
      </c>
      <c r="N614" s="177"/>
      <c r="O614" s="177">
        <v>33</v>
      </c>
      <c r="P614" s="180">
        <v>-56.94</v>
      </c>
    </row>
    <row r="615" spans="1:16" ht="19.5" hidden="1" customHeight="1">
      <c r="A615" s="172" t="s">
        <v>3691</v>
      </c>
      <c r="B615" s="176">
        <v>46117</v>
      </c>
      <c r="C615" s="172" t="s">
        <v>2694</v>
      </c>
      <c r="D615" s="172" t="s">
        <v>95</v>
      </c>
      <c r="E615" s="172" t="s">
        <v>55</v>
      </c>
      <c r="F615" s="172" t="s">
        <v>1272</v>
      </c>
      <c r="G615" s="172" t="s">
        <v>84</v>
      </c>
      <c r="H615" s="177">
        <v>1</v>
      </c>
      <c r="I615" s="178">
        <v>0</v>
      </c>
      <c r="J615" s="176">
        <v>46111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-6.62</v>
      </c>
    </row>
    <row r="616" spans="1:16" ht="19.5" hidden="1" customHeight="1">
      <c r="A616" s="172" t="s">
        <v>3433</v>
      </c>
      <c r="B616" s="176">
        <v>46117</v>
      </c>
      <c r="C616" s="172" t="s">
        <v>109</v>
      </c>
      <c r="D616" s="172" t="s">
        <v>139</v>
      </c>
      <c r="E616" s="172" t="s">
        <v>85</v>
      </c>
      <c r="F616" s="172" t="s">
        <v>85</v>
      </c>
      <c r="G616" s="172" t="s">
        <v>85</v>
      </c>
      <c r="H616" s="177">
        <v>0</v>
      </c>
      <c r="I616" s="178">
        <v>0</v>
      </c>
      <c r="J616" s="176">
        <v>46117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-579.48</v>
      </c>
    </row>
    <row r="617" spans="1:16" ht="19.5" hidden="1" customHeight="1">
      <c r="A617" s="172" t="s">
        <v>3434</v>
      </c>
      <c r="B617" s="176">
        <v>46117</v>
      </c>
      <c r="C617" s="172" t="s">
        <v>109</v>
      </c>
      <c r="D617" s="172" t="s">
        <v>139</v>
      </c>
      <c r="E617" s="172" t="s">
        <v>85</v>
      </c>
      <c r="F617" s="172" t="s">
        <v>85</v>
      </c>
      <c r="G617" s="172" t="s">
        <v>85</v>
      </c>
      <c r="H617" s="177">
        <v>0</v>
      </c>
      <c r="I617" s="178">
        <v>0</v>
      </c>
      <c r="J617" s="176">
        <v>46117</v>
      </c>
      <c r="K617" s="172" t="s">
        <v>85</v>
      </c>
      <c r="L617" s="172" t="s">
        <v>85</v>
      </c>
      <c r="M617" s="179">
        <v>0</v>
      </c>
      <c r="N617" s="177"/>
      <c r="O617" s="177"/>
      <c r="P617" s="180">
        <v>-606.13</v>
      </c>
    </row>
    <row r="618" spans="1:16" ht="19.5" hidden="1" customHeight="1">
      <c r="A618" s="172" t="s">
        <v>3432</v>
      </c>
      <c r="B618" s="176">
        <v>46117</v>
      </c>
      <c r="C618" s="172" t="s">
        <v>109</v>
      </c>
      <c r="D618" s="172" t="s">
        <v>139</v>
      </c>
      <c r="E618" s="172" t="s">
        <v>85</v>
      </c>
      <c r="F618" s="172" t="s">
        <v>85</v>
      </c>
      <c r="G618" s="172" t="s">
        <v>85</v>
      </c>
      <c r="H618" s="177">
        <v>0</v>
      </c>
      <c r="I618" s="178">
        <v>0</v>
      </c>
      <c r="J618" s="176">
        <v>46117</v>
      </c>
      <c r="K618" s="172" t="s">
        <v>85</v>
      </c>
      <c r="L618" s="172" t="s">
        <v>85</v>
      </c>
      <c r="M618" s="179">
        <v>0</v>
      </c>
      <c r="N618" s="177"/>
      <c r="O618" s="177"/>
      <c r="P618" s="180">
        <v>-1073.24</v>
      </c>
    </row>
    <row r="619" spans="1:16" ht="19.5" hidden="1" customHeight="1">
      <c r="A619" s="172" t="s">
        <v>3407</v>
      </c>
      <c r="B619" s="176">
        <v>46117</v>
      </c>
      <c r="C619" s="172" t="s">
        <v>109</v>
      </c>
      <c r="D619" s="172" t="s">
        <v>139</v>
      </c>
      <c r="E619" s="172" t="s">
        <v>85</v>
      </c>
      <c r="F619" s="172" t="s">
        <v>85</v>
      </c>
      <c r="G619" s="172" t="s">
        <v>85</v>
      </c>
      <c r="H619" s="177">
        <v>0</v>
      </c>
      <c r="I619" s="178">
        <v>0</v>
      </c>
      <c r="J619" s="176">
        <v>46117</v>
      </c>
      <c r="K619" s="172" t="s">
        <v>85</v>
      </c>
      <c r="L619" s="172" t="s">
        <v>85</v>
      </c>
      <c r="M619" s="179">
        <v>0</v>
      </c>
      <c r="N619" s="177"/>
      <c r="O619" s="177"/>
      <c r="P619" s="180">
        <v>-462.33</v>
      </c>
    </row>
    <row r="620" spans="1:16" ht="19.5" hidden="1" customHeight="1">
      <c r="A620" s="172" t="s">
        <v>3406</v>
      </c>
      <c r="B620" s="176">
        <v>46117</v>
      </c>
      <c r="C620" s="172" t="s">
        <v>109</v>
      </c>
      <c r="D620" s="172" t="s">
        <v>139</v>
      </c>
      <c r="E620" s="172" t="s">
        <v>85</v>
      </c>
      <c r="F620" s="172" t="s">
        <v>85</v>
      </c>
      <c r="G620" s="172" t="s">
        <v>85</v>
      </c>
      <c r="H620" s="177">
        <v>0</v>
      </c>
      <c r="I620" s="178">
        <v>0</v>
      </c>
      <c r="J620" s="176">
        <v>46117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-616.5</v>
      </c>
    </row>
    <row r="621" spans="1:16" ht="19.5" hidden="1" customHeight="1">
      <c r="A621" s="172" t="s">
        <v>3408</v>
      </c>
      <c r="B621" s="176">
        <v>46117</v>
      </c>
      <c r="C621" s="172" t="s">
        <v>109</v>
      </c>
      <c r="D621" s="172" t="s">
        <v>139</v>
      </c>
      <c r="E621" s="172" t="s">
        <v>85</v>
      </c>
      <c r="F621" s="172" t="s">
        <v>85</v>
      </c>
      <c r="G621" s="172" t="s">
        <v>85</v>
      </c>
      <c r="H621" s="177">
        <v>0</v>
      </c>
      <c r="I621" s="178">
        <v>0</v>
      </c>
      <c r="J621" s="176">
        <v>46117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-895.87</v>
      </c>
    </row>
    <row r="622" spans="1:16" ht="19.5" hidden="1" customHeight="1">
      <c r="A622" s="172" t="s">
        <v>3251</v>
      </c>
      <c r="B622" s="176">
        <v>46117</v>
      </c>
      <c r="C622" s="172" t="s">
        <v>109</v>
      </c>
      <c r="D622" s="172" t="s">
        <v>139</v>
      </c>
      <c r="E622" s="172" t="s">
        <v>85</v>
      </c>
      <c r="F622" s="172" t="s">
        <v>85</v>
      </c>
      <c r="G622" s="172" t="s">
        <v>85</v>
      </c>
      <c r="H622" s="177">
        <v>0</v>
      </c>
      <c r="I622" s="178">
        <v>0</v>
      </c>
      <c r="J622" s="176">
        <v>46117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-1236.3800000000001</v>
      </c>
    </row>
    <row r="623" spans="1:16" ht="19.5" hidden="1" customHeight="1">
      <c r="A623" s="172" t="s">
        <v>3246</v>
      </c>
      <c r="B623" s="176">
        <v>46117</v>
      </c>
      <c r="C623" s="172" t="s">
        <v>109</v>
      </c>
      <c r="D623" s="172" t="s">
        <v>139</v>
      </c>
      <c r="E623" s="172" t="s">
        <v>85</v>
      </c>
      <c r="F623" s="172" t="s">
        <v>85</v>
      </c>
      <c r="G623" s="172" t="s">
        <v>85</v>
      </c>
      <c r="H623" s="177">
        <v>0</v>
      </c>
      <c r="I623" s="178">
        <v>0</v>
      </c>
      <c r="J623" s="176">
        <v>46117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-290.67</v>
      </c>
    </row>
    <row r="624" spans="1:16" ht="19.5" hidden="1" customHeight="1">
      <c r="A624" s="172" t="s">
        <v>3013</v>
      </c>
      <c r="B624" s="176">
        <v>46117</v>
      </c>
      <c r="C624" s="172" t="s">
        <v>109</v>
      </c>
      <c r="D624" s="172" t="s">
        <v>143</v>
      </c>
      <c r="E624" s="172" t="s">
        <v>85</v>
      </c>
      <c r="F624" s="172" t="s">
        <v>85</v>
      </c>
      <c r="G624" s="172" t="s">
        <v>85</v>
      </c>
      <c r="H624" s="177">
        <v>0</v>
      </c>
      <c r="I624" s="178">
        <v>0</v>
      </c>
      <c r="J624" s="176">
        <v>46117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-275</v>
      </c>
    </row>
    <row r="625" spans="1:16" ht="19.5" hidden="1" customHeight="1">
      <c r="A625" s="172" t="s">
        <v>142</v>
      </c>
      <c r="B625" s="176">
        <v>46117</v>
      </c>
      <c r="C625" s="172" t="s">
        <v>109</v>
      </c>
      <c r="D625" s="172" t="s">
        <v>143</v>
      </c>
      <c r="E625" s="172" t="s">
        <v>85</v>
      </c>
      <c r="F625" s="172" t="s">
        <v>85</v>
      </c>
      <c r="G625" s="172" t="s">
        <v>85</v>
      </c>
      <c r="H625" s="177">
        <v>0</v>
      </c>
      <c r="I625" s="178">
        <v>0</v>
      </c>
      <c r="J625" s="176">
        <v>46117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-2781.5</v>
      </c>
    </row>
  </sheetData>
  <autoFilter ref="A1:P625" xr:uid="{111DBDDC-12C7-4C7B-B49E-B14EB102A3BD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sheetPr filterMode="1"/>
  <dimension ref="A1:P309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3426</v>
      </c>
      <c r="B2" s="176">
        <v>46111</v>
      </c>
      <c r="C2" s="172" t="s">
        <v>92</v>
      </c>
      <c r="D2" s="172" t="s">
        <v>272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46104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3426</v>
      </c>
      <c r="B3" s="176">
        <v>46111</v>
      </c>
      <c r="C3" s="172" t="s">
        <v>92</v>
      </c>
      <c r="D3" s="172" t="s">
        <v>97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3426</v>
      </c>
      <c r="B4" s="176">
        <v>46111</v>
      </c>
      <c r="C4" s="172" t="s">
        <v>2694</v>
      </c>
      <c r="D4" s="172" t="s">
        <v>98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46104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customHeight="1">
      <c r="A5" s="172" t="s">
        <v>85</v>
      </c>
      <c r="B5" s="176">
        <v>46111</v>
      </c>
      <c r="C5" s="172" t="s">
        <v>109</v>
      </c>
      <c r="D5" s="172" t="s">
        <v>110</v>
      </c>
      <c r="E5" s="172" t="s">
        <v>85</v>
      </c>
      <c r="F5" s="172" t="s">
        <v>85</v>
      </c>
      <c r="G5" s="172" t="s">
        <v>3520</v>
      </c>
      <c r="H5" s="177">
        <v>0</v>
      </c>
      <c r="I5" s="178">
        <v>0</v>
      </c>
      <c r="J5" s="176">
        <v>46111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-150</v>
      </c>
    </row>
    <row r="6" spans="1:16" ht="19.5" hidden="1" customHeight="1">
      <c r="A6" s="172" t="s">
        <v>3521</v>
      </c>
      <c r="B6" s="176">
        <v>46111</v>
      </c>
      <c r="C6" s="172" t="s">
        <v>1748</v>
      </c>
      <c r="D6" s="172" t="s">
        <v>2749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46104</v>
      </c>
      <c r="K6" s="172" t="s">
        <v>93</v>
      </c>
      <c r="L6" s="172" t="s">
        <v>94</v>
      </c>
      <c r="M6" s="179">
        <v>0</v>
      </c>
      <c r="N6" s="177"/>
      <c r="O6" s="177"/>
      <c r="P6" s="180">
        <v>-5</v>
      </c>
    </row>
    <row r="7" spans="1:16" ht="19.5" hidden="1" customHeight="1">
      <c r="A7" s="172" t="s">
        <v>3521</v>
      </c>
      <c r="B7" s="176">
        <v>46111</v>
      </c>
      <c r="C7" s="172" t="s">
        <v>2694</v>
      </c>
      <c r="D7" s="172" t="s">
        <v>2750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46104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-10</v>
      </c>
    </row>
    <row r="8" spans="1:16" ht="19.5" hidden="1" customHeight="1">
      <c r="A8" s="172" t="s">
        <v>3522</v>
      </c>
      <c r="B8" s="176">
        <v>46111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2750</v>
      </c>
      <c r="J8" s="176">
        <v>46106</v>
      </c>
      <c r="K8" s="172" t="s">
        <v>93</v>
      </c>
      <c r="L8" s="172" t="s">
        <v>94</v>
      </c>
      <c r="M8" s="179">
        <v>0.43</v>
      </c>
      <c r="N8" s="177"/>
      <c r="O8" s="177">
        <v>34</v>
      </c>
      <c r="P8" s="180">
        <v>-98.37</v>
      </c>
    </row>
    <row r="9" spans="1:16" ht="19.5" hidden="1" customHeight="1">
      <c r="A9" s="172" t="s">
        <v>3522</v>
      </c>
      <c r="B9" s="176">
        <v>46111</v>
      </c>
      <c r="C9" s="172" t="s">
        <v>100</v>
      </c>
      <c r="D9" s="172" t="s">
        <v>101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2750</v>
      </c>
      <c r="J9" s="176">
        <v>46106</v>
      </c>
      <c r="K9" s="172" t="s">
        <v>93</v>
      </c>
      <c r="L9" s="172" t="s">
        <v>94</v>
      </c>
      <c r="M9" s="179">
        <v>0</v>
      </c>
      <c r="N9" s="177"/>
      <c r="O9" s="177"/>
      <c r="P9" s="180">
        <v>1219.05</v>
      </c>
    </row>
    <row r="10" spans="1:16" ht="19.5" hidden="1" customHeight="1">
      <c r="A10" s="172" t="s">
        <v>3522</v>
      </c>
      <c r="B10" s="176">
        <v>46111</v>
      </c>
      <c r="C10" s="172" t="s">
        <v>100</v>
      </c>
      <c r="D10" s="172" t="s">
        <v>102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2750</v>
      </c>
      <c r="J10" s="176">
        <v>46106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12.19</v>
      </c>
    </row>
    <row r="11" spans="1:16" ht="19.5" hidden="1" customHeight="1">
      <c r="A11" s="172" t="s">
        <v>3522</v>
      </c>
      <c r="B11" s="176">
        <v>46111</v>
      </c>
      <c r="C11" s="172" t="s">
        <v>100</v>
      </c>
      <c r="D11" s="172" t="s">
        <v>103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2750</v>
      </c>
      <c r="J11" s="176">
        <v>46106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1518.76</v>
      </c>
    </row>
    <row r="12" spans="1:16" ht="19.5" hidden="1" customHeight="1">
      <c r="A12" s="172" t="s">
        <v>3522</v>
      </c>
      <c r="B12" s="176">
        <v>46111</v>
      </c>
      <c r="C12" s="172" t="s">
        <v>104</v>
      </c>
      <c r="D12" s="172" t="s">
        <v>105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2750</v>
      </c>
      <c r="J12" s="176">
        <v>46106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-1182.5</v>
      </c>
    </row>
    <row r="13" spans="1:16" ht="19.5" hidden="1" customHeight="1">
      <c r="A13" s="172" t="s">
        <v>3523</v>
      </c>
      <c r="B13" s="176">
        <v>46111</v>
      </c>
      <c r="C13" s="172" t="s">
        <v>92</v>
      </c>
      <c r="D13" s="172" t="s">
        <v>24</v>
      </c>
      <c r="E13" s="172" t="s">
        <v>58</v>
      </c>
      <c r="F13" s="172" t="s">
        <v>1300</v>
      </c>
      <c r="G13" s="172" t="s">
        <v>84</v>
      </c>
      <c r="H13" s="177">
        <v>1</v>
      </c>
      <c r="I13" s="178">
        <v>2443</v>
      </c>
      <c r="J13" s="176">
        <v>46107</v>
      </c>
      <c r="K13" s="172" t="s">
        <v>93</v>
      </c>
      <c r="L13" s="172" t="s">
        <v>94</v>
      </c>
      <c r="M13" s="179">
        <v>0.43</v>
      </c>
      <c r="N13" s="177"/>
      <c r="O13" s="177">
        <v>35</v>
      </c>
      <c r="P13" s="180">
        <v>-114.25</v>
      </c>
    </row>
    <row r="14" spans="1:16" ht="19.5" hidden="1" customHeight="1">
      <c r="A14" s="172" t="s">
        <v>3523</v>
      </c>
      <c r="B14" s="176">
        <v>46111</v>
      </c>
      <c r="C14" s="172" t="s">
        <v>100</v>
      </c>
      <c r="D14" s="172" t="s">
        <v>101</v>
      </c>
      <c r="E14" s="172" t="s">
        <v>58</v>
      </c>
      <c r="F14" s="172" t="s">
        <v>1300</v>
      </c>
      <c r="G14" s="172" t="s">
        <v>84</v>
      </c>
      <c r="H14" s="177">
        <v>1</v>
      </c>
      <c r="I14" s="178">
        <v>2443</v>
      </c>
      <c r="J14" s="176">
        <v>46107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1383.81</v>
      </c>
    </row>
    <row r="15" spans="1:16" ht="19.5" hidden="1" customHeight="1">
      <c r="A15" s="172" t="s">
        <v>3523</v>
      </c>
      <c r="B15" s="176">
        <v>46111</v>
      </c>
      <c r="C15" s="172" t="s">
        <v>100</v>
      </c>
      <c r="D15" s="172" t="s">
        <v>102</v>
      </c>
      <c r="E15" s="172" t="s">
        <v>58</v>
      </c>
      <c r="F15" s="172" t="s">
        <v>1300</v>
      </c>
      <c r="G15" s="172" t="s">
        <v>84</v>
      </c>
      <c r="H15" s="177">
        <v>1</v>
      </c>
      <c r="I15" s="178">
        <v>2443</v>
      </c>
      <c r="J15" s="176">
        <v>46107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13.84</v>
      </c>
    </row>
    <row r="16" spans="1:16" ht="19.5" hidden="1" customHeight="1">
      <c r="A16" s="172" t="s">
        <v>3523</v>
      </c>
      <c r="B16" s="176">
        <v>46111</v>
      </c>
      <c r="C16" s="172" t="s">
        <v>100</v>
      </c>
      <c r="D16" s="172" t="s">
        <v>103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46107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1045.3499999999999</v>
      </c>
    </row>
    <row r="17" spans="1:16" ht="19.5" hidden="1" customHeight="1">
      <c r="A17" s="172" t="s">
        <v>3523</v>
      </c>
      <c r="B17" s="176">
        <v>46111</v>
      </c>
      <c r="C17" s="172" t="s">
        <v>104</v>
      </c>
      <c r="D17" s="172" t="s">
        <v>105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46107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-1050.49</v>
      </c>
    </row>
    <row r="18" spans="1:16" ht="19.5" hidden="1" customHeight="1">
      <c r="A18" s="172" t="s">
        <v>3523</v>
      </c>
      <c r="B18" s="176">
        <v>46111</v>
      </c>
      <c r="C18" s="172" t="s">
        <v>2694</v>
      </c>
      <c r="D18" s="172" t="s">
        <v>95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46107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-6.25</v>
      </c>
    </row>
    <row r="19" spans="1:16" ht="19.5" hidden="1" customHeight="1">
      <c r="A19" s="172" t="s">
        <v>3524</v>
      </c>
      <c r="B19" s="176">
        <v>46111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46111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-19.649999999999999</v>
      </c>
    </row>
    <row r="20" spans="1:16" ht="19.5" hidden="1" customHeight="1">
      <c r="A20" s="172" t="s">
        <v>3523</v>
      </c>
      <c r="B20" s="176">
        <v>46111</v>
      </c>
      <c r="C20" s="172" t="s">
        <v>2694</v>
      </c>
      <c r="D20" s="172" t="s">
        <v>82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46107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-26.29</v>
      </c>
    </row>
    <row r="21" spans="1:16" ht="19.5" hidden="1" customHeight="1">
      <c r="A21" s="172" t="s">
        <v>3525</v>
      </c>
      <c r="B21" s="176">
        <v>46111</v>
      </c>
      <c r="C21" s="172" t="s">
        <v>92</v>
      </c>
      <c r="D21" s="172" t="s">
        <v>24</v>
      </c>
      <c r="E21" s="172" t="s">
        <v>55</v>
      </c>
      <c r="F21" s="172" t="s">
        <v>1272</v>
      </c>
      <c r="G21" s="172" t="s">
        <v>84</v>
      </c>
      <c r="H21" s="177">
        <v>1</v>
      </c>
      <c r="I21" s="178">
        <v>2420</v>
      </c>
      <c r="J21" s="176">
        <v>46107</v>
      </c>
      <c r="K21" s="172" t="s">
        <v>93</v>
      </c>
      <c r="L21" s="172" t="s">
        <v>94</v>
      </c>
      <c r="M21" s="179">
        <v>0.43</v>
      </c>
      <c r="N21" s="177"/>
      <c r="O21" s="177">
        <v>35</v>
      </c>
      <c r="P21" s="180">
        <v>-113.88</v>
      </c>
    </row>
    <row r="22" spans="1:16" ht="19.5" hidden="1" customHeight="1">
      <c r="A22" s="172" t="s">
        <v>3525</v>
      </c>
      <c r="B22" s="176">
        <v>46111</v>
      </c>
      <c r="C22" s="172" t="s">
        <v>100</v>
      </c>
      <c r="D22" s="172" t="s">
        <v>101</v>
      </c>
      <c r="E22" s="172" t="s">
        <v>55</v>
      </c>
      <c r="F22" s="172" t="s">
        <v>1272</v>
      </c>
      <c r="G22" s="172" t="s">
        <v>84</v>
      </c>
      <c r="H22" s="177">
        <v>1</v>
      </c>
      <c r="I22" s="178">
        <v>2420</v>
      </c>
      <c r="J22" s="176">
        <v>46107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1292.8900000000001</v>
      </c>
    </row>
    <row r="23" spans="1:16" ht="19.5" hidden="1" customHeight="1">
      <c r="A23" s="172" t="s">
        <v>3525</v>
      </c>
      <c r="B23" s="176">
        <v>46111</v>
      </c>
      <c r="C23" s="172" t="s">
        <v>100</v>
      </c>
      <c r="D23" s="172" t="s">
        <v>102</v>
      </c>
      <c r="E23" s="172" t="s">
        <v>55</v>
      </c>
      <c r="F23" s="172" t="s">
        <v>1272</v>
      </c>
      <c r="G23" s="172" t="s">
        <v>84</v>
      </c>
      <c r="H23" s="177">
        <v>1</v>
      </c>
      <c r="I23" s="178">
        <v>2420</v>
      </c>
      <c r="J23" s="176">
        <v>46107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12.93</v>
      </c>
    </row>
    <row r="24" spans="1:16" ht="19.5" hidden="1" customHeight="1">
      <c r="A24" s="172" t="s">
        <v>3525</v>
      </c>
      <c r="B24" s="176">
        <v>46111</v>
      </c>
      <c r="C24" s="172" t="s">
        <v>100</v>
      </c>
      <c r="D24" s="172" t="s">
        <v>103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2420</v>
      </c>
      <c r="J24" s="176">
        <v>46107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1114.18</v>
      </c>
    </row>
    <row r="25" spans="1:16" ht="19.5" hidden="1" customHeight="1">
      <c r="A25" s="172" t="s">
        <v>3525</v>
      </c>
      <c r="B25" s="176">
        <v>46111</v>
      </c>
      <c r="C25" s="172" t="s">
        <v>104</v>
      </c>
      <c r="D25" s="172" t="s">
        <v>105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2420</v>
      </c>
      <c r="J25" s="176">
        <v>46107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-1040.5999999999999</v>
      </c>
    </row>
    <row r="26" spans="1:16" ht="19.5" hidden="1" customHeight="1">
      <c r="A26" s="172" t="s">
        <v>3525</v>
      </c>
      <c r="B26" s="176">
        <v>46111</v>
      </c>
      <c r="C26" s="172" t="s">
        <v>2694</v>
      </c>
      <c r="D26" s="172" t="s">
        <v>95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2420</v>
      </c>
      <c r="J26" s="176">
        <v>46107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-7.54</v>
      </c>
    </row>
    <row r="27" spans="1:16" ht="19.5" hidden="1" customHeight="1">
      <c r="A27" s="172" t="s">
        <v>3526</v>
      </c>
      <c r="B27" s="176">
        <v>46111</v>
      </c>
      <c r="C27" s="172" t="s">
        <v>92</v>
      </c>
      <c r="D27" s="172" t="s">
        <v>24</v>
      </c>
      <c r="E27" s="172" t="s">
        <v>60</v>
      </c>
      <c r="F27" s="172" t="s">
        <v>1426</v>
      </c>
      <c r="G27" s="172" t="s">
        <v>84</v>
      </c>
      <c r="H27" s="177">
        <v>1</v>
      </c>
      <c r="I27" s="178">
        <v>2550</v>
      </c>
      <c r="J27" s="176">
        <v>46104</v>
      </c>
      <c r="K27" s="172" t="s">
        <v>93</v>
      </c>
      <c r="L27" s="172" t="s">
        <v>94</v>
      </c>
      <c r="M27" s="179">
        <v>0.43</v>
      </c>
      <c r="N27" s="177"/>
      <c r="O27" s="177">
        <v>33</v>
      </c>
      <c r="P27" s="180">
        <v>-99.37</v>
      </c>
    </row>
    <row r="28" spans="1:16" ht="19.5" hidden="1" customHeight="1">
      <c r="A28" s="172" t="s">
        <v>3526</v>
      </c>
      <c r="B28" s="176">
        <v>46111</v>
      </c>
      <c r="C28" s="172" t="s">
        <v>100</v>
      </c>
      <c r="D28" s="172" t="s">
        <v>101</v>
      </c>
      <c r="E28" s="172" t="s">
        <v>60</v>
      </c>
      <c r="F28" s="172" t="s">
        <v>1426</v>
      </c>
      <c r="G28" s="172" t="s">
        <v>84</v>
      </c>
      <c r="H28" s="177">
        <v>1</v>
      </c>
      <c r="I28" s="178">
        <v>2550</v>
      </c>
      <c r="J28" s="176">
        <v>46104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1275.24</v>
      </c>
    </row>
    <row r="29" spans="1:16" ht="19.5" hidden="1" customHeight="1">
      <c r="A29" s="172" t="s">
        <v>3526</v>
      </c>
      <c r="B29" s="176">
        <v>46111</v>
      </c>
      <c r="C29" s="172" t="s">
        <v>100</v>
      </c>
      <c r="D29" s="172" t="s">
        <v>102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2550</v>
      </c>
      <c r="J29" s="176">
        <v>46104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12.75</v>
      </c>
    </row>
    <row r="30" spans="1:16" ht="19.5" hidden="1" customHeight="1">
      <c r="A30" s="172" t="s">
        <v>3526</v>
      </c>
      <c r="B30" s="176">
        <v>46111</v>
      </c>
      <c r="C30" s="172" t="s">
        <v>100</v>
      </c>
      <c r="D30" s="172" t="s">
        <v>103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2550</v>
      </c>
      <c r="J30" s="176">
        <v>46104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1262.01</v>
      </c>
    </row>
    <row r="31" spans="1:16" ht="19.5" hidden="1" customHeight="1">
      <c r="A31" s="172" t="s">
        <v>3526</v>
      </c>
      <c r="B31" s="176">
        <v>46111</v>
      </c>
      <c r="C31" s="172" t="s">
        <v>104</v>
      </c>
      <c r="D31" s="172" t="s">
        <v>105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2550</v>
      </c>
      <c r="J31" s="176">
        <v>46104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-1096.5</v>
      </c>
    </row>
    <row r="32" spans="1:16" ht="19.5" hidden="1" customHeight="1">
      <c r="A32" s="172" t="s">
        <v>3526</v>
      </c>
      <c r="B32" s="176">
        <v>46111</v>
      </c>
      <c r="C32" s="172" t="s">
        <v>2694</v>
      </c>
      <c r="D32" s="172" t="s">
        <v>95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2550</v>
      </c>
      <c r="J32" s="176">
        <v>46104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-7.38</v>
      </c>
    </row>
    <row r="33" spans="1:16" ht="19.5" hidden="1" customHeight="1">
      <c r="A33" s="172" t="s">
        <v>3525</v>
      </c>
      <c r="B33" s="176">
        <v>46111</v>
      </c>
      <c r="C33" s="172" t="s">
        <v>2694</v>
      </c>
      <c r="D33" s="172" t="s">
        <v>82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46107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-24.56</v>
      </c>
    </row>
    <row r="34" spans="1:16" ht="19.5" hidden="1" customHeight="1">
      <c r="A34" s="172" t="s">
        <v>3527</v>
      </c>
      <c r="B34" s="176">
        <v>46111</v>
      </c>
      <c r="C34" s="172" t="s">
        <v>92</v>
      </c>
      <c r="D34" s="172" t="s">
        <v>24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2103</v>
      </c>
      <c r="J34" s="176">
        <v>46109</v>
      </c>
      <c r="K34" s="172" t="s">
        <v>93</v>
      </c>
      <c r="L34" s="172" t="s">
        <v>94</v>
      </c>
      <c r="M34" s="179">
        <v>0.43</v>
      </c>
      <c r="N34" s="177"/>
      <c r="O34" s="177">
        <v>34</v>
      </c>
      <c r="P34" s="180">
        <v>-89.31</v>
      </c>
    </row>
    <row r="35" spans="1:16" ht="19.5" hidden="1" customHeight="1">
      <c r="A35" s="172" t="s">
        <v>3527</v>
      </c>
      <c r="B35" s="176">
        <v>46111</v>
      </c>
      <c r="C35" s="172" t="s">
        <v>100</v>
      </c>
      <c r="D35" s="172" t="s">
        <v>101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2103</v>
      </c>
      <c r="J35" s="176">
        <v>46109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756.65</v>
      </c>
    </row>
    <row r="36" spans="1:16" ht="19.5" hidden="1" customHeight="1">
      <c r="A36" s="172" t="s">
        <v>3527</v>
      </c>
      <c r="B36" s="176">
        <v>46111</v>
      </c>
      <c r="C36" s="172" t="s">
        <v>100</v>
      </c>
      <c r="D36" s="172" t="s">
        <v>102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2103</v>
      </c>
      <c r="J36" s="176">
        <v>46109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7.57</v>
      </c>
    </row>
    <row r="37" spans="1:16" ht="19.5" hidden="1" customHeight="1">
      <c r="A37" s="172" t="s">
        <v>3527</v>
      </c>
      <c r="B37" s="176">
        <v>46111</v>
      </c>
      <c r="C37" s="172" t="s">
        <v>100</v>
      </c>
      <c r="D37" s="172" t="s">
        <v>103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2103</v>
      </c>
      <c r="J37" s="176">
        <v>46109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1338.78</v>
      </c>
    </row>
    <row r="38" spans="1:16" ht="19.5" hidden="1" customHeight="1">
      <c r="A38" s="172" t="s">
        <v>3527</v>
      </c>
      <c r="B38" s="176">
        <v>46111</v>
      </c>
      <c r="C38" s="172" t="s">
        <v>104</v>
      </c>
      <c r="D38" s="172" t="s">
        <v>105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2103</v>
      </c>
      <c r="J38" s="176">
        <v>46109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-904.29</v>
      </c>
    </row>
    <row r="39" spans="1:16" ht="19.5" hidden="1" customHeight="1">
      <c r="A39" s="172" t="s">
        <v>3527</v>
      </c>
      <c r="B39" s="176">
        <v>46111</v>
      </c>
      <c r="C39" s="172" t="s">
        <v>2694</v>
      </c>
      <c r="D39" s="172" t="s">
        <v>95</v>
      </c>
      <c r="E39" s="172" t="s">
        <v>39</v>
      </c>
      <c r="F39" s="172" t="s">
        <v>117</v>
      </c>
      <c r="G39" s="172" t="s">
        <v>84</v>
      </c>
      <c r="H39" s="177">
        <v>1</v>
      </c>
      <c r="I39" s="178">
        <v>2103</v>
      </c>
      <c r="J39" s="176">
        <v>46109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-6.58</v>
      </c>
    </row>
    <row r="40" spans="1:16" ht="19.5" hidden="1" customHeight="1">
      <c r="A40" s="172" t="s">
        <v>3528</v>
      </c>
      <c r="B40" s="176">
        <v>46111</v>
      </c>
      <c r="C40" s="172" t="s">
        <v>92</v>
      </c>
      <c r="D40" s="172" t="s">
        <v>24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46092</v>
      </c>
      <c r="K40" s="172" t="s">
        <v>93</v>
      </c>
      <c r="L40" s="172" t="s">
        <v>94</v>
      </c>
      <c r="M40" s="179">
        <v>0</v>
      </c>
      <c r="N40" s="177"/>
      <c r="O40" s="177">
        <v>34</v>
      </c>
      <c r="P40" s="180">
        <v>-46.77</v>
      </c>
    </row>
    <row r="41" spans="1:16" ht="19.5" hidden="1" customHeight="1">
      <c r="A41" s="172" t="s">
        <v>3528</v>
      </c>
      <c r="B41" s="176">
        <v>46111</v>
      </c>
      <c r="C41" s="172" t="s">
        <v>2694</v>
      </c>
      <c r="D41" s="172" t="s">
        <v>95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46092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-12.93</v>
      </c>
    </row>
    <row r="42" spans="1:16" ht="19.5" hidden="1" customHeight="1">
      <c r="A42" s="172" t="s">
        <v>3528</v>
      </c>
      <c r="B42" s="176">
        <v>46111</v>
      </c>
      <c r="C42" s="172" t="s">
        <v>92</v>
      </c>
      <c r="D42" s="172" t="s">
        <v>96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46092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0</v>
      </c>
    </row>
    <row r="43" spans="1:16" ht="19.5" hidden="1" customHeight="1">
      <c r="A43" s="172" t="s">
        <v>3528</v>
      </c>
      <c r="B43" s="176">
        <v>46111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46092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-46.77</v>
      </c>
    </row>
    <row r="44" spans="1:16" ht="19.5" hidden="1" customHeight="1">
      <c r="A44" s="172" t="s">
        <v>3526</v>
      </c>
      <c r="B44" s="176">
        <v>46111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46104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-24.23</v>
      </c>
    </row>
    <row r="45" spans="1:16" ht="19.5" hidden="1" customHeight="1">
      <c r="A45" s="172" t="s">
        <v>3529</v>
      </c>
      <c r="B45" s="176">
        <v>46111</v>
      </c>
      <c r="C45" s="172" t="s">
        <v>92</v>
      </c>
      <c r="D45" s="172" t="s">
        <v>24</v>
      </c>
      <c r="E45" s="172" t="s">
        <v>58</v>
      </c>
      <c r="F45" s="172" t="s">
        <v>1300</v>
      </c>
      <c r="G45" s="172" t="s">
        <v>84</v>
      </c>
      <c r="H45" s="177">
        <v>1</v>
      </c>
      <c r="I45" s="178">
        <v>2443</v>
      </c>
      <c r="J45" s="176">
        <v>46108</v>
      </c>
      <c r="K45" s="172" t="s">
        <v>93</v>
      </c>
      <c r="L45" s="172" t="s">
        <v>94</v>
      </c>
      <c r="M45" s="179">
        <v>0.43</v>
      </c>
      <c r="N45" s="177"/>
      <c r="O45" s="177">
        <v>35</v>
      </c>
      <c r="P45" s="180">
        <v>-114.25</v>
      </c>
    </row>
    <row r="46" spans="1:16" ht="19.5" hidden="1" customHeight="1">
      <c r="A46" s="172" t="s">
        <v>3529</v>
      </c>
      <c r="B46" s="176">
        <v>46111</v>
      </c>
      <c r="C46" s="172" t="s">
        <v>100</v>
      </c>
      <c r="D46" s="172" t="s">
        <v>101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2443</v>
      </c>
      <c r="J46" s="176">
        <v>46108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858.1</v>
      </c>
    </row>
    <row r="47" spans="1:16" ht="19.5" hidden="1" customHeight="1">
      <c r="A47" s="172" t="s">
        <v>3529</v>
      </c>
      <c r="B47" s="176">
        <v>46111</v>
      </c>
      <c r="C47" s="172" t="s">
        <v>100</v>
      </c>
      <c r="D47" s="172" t="s">
        <v>102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2443</v>
      </c>
      <c r="J47" s="176">
        <v>46108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8.58</v>
      </c>
    </row>
    <row r="48" spans="1:16" ht="19.5" hidden="1" customHeight="1">
      <c r="A48" s="172" t="s">
        <v>3529</v>
      </c>
      <c r="B48" s="176">
        <v>46111</v>
      </c>
      <c r="C48" s="172" t="s">
        <v>100</v>
      </c>
      <c r="D48" s="172" t="s">
        <v>103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2443</v>
      </c>
      <c r="J48" s="176">
        <v>46108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1576.32</v>
      </c>
    </row>
    <row r="49" spans="1:16" ht="19.5" hidden="1" customHeight="1">
      <c r="A49" s="172" t="s">
        <v>3529</v>
      </c>
      <c r="B49" s="176">
        <v>46111</v>
      </c>
      <c r="C49" s="172" t="s">
        <v>104</v>
      </c>
      <c r="D49" s="172" t="s">
        <v>105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2443</v>
      </c>
      <c r="J49" s="176">
        <v>46108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-1050.49</v>
      </c>
    </row>
    <row r="50" spans="1:16" ht="19.5" hidden="1" customHeight="1">
      <c r="A50" s="172" t="s">
        <v>3529</v>
      </c>
      <c r="B50" s="176">
        <v>46111</v>
      </c>
      <c r="C50" s="172" t="s">
        <v>2694</v>
      </c>
      <c r="D50" s="172" t="s">
        <v>95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2443</v>
      </c>
      <c r="J50" s="176">
        <v>46108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-5.89</v>
      </c>
    </row>
    <row r="51" spans="1:16" ht="19.5" hidden="1" customHeight="1">
      <c r="A51" s="172" t="s">
        <v>3529</v>
      </c>
      <c r="B51" s="176">
        <v>46111</v>
      </c>
      <c r="C51" s="172" t="s">
        <v>2694</v>
      </c>
      <c r="D51" s="172" t="s">
        <v>82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0</v>
      </c>
      <c r="J51" s="176">
        <v>46108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-16.3</v>
      </c>
    </row>
    <row r="52" spans="1:16" ht="19.5" hidden="1" customHeight="1">
      <c r="A52" s="172" t="s">
        <v>3530</v>
      </c>
      <c r="B52" s="176">
        <v>46111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0</v>
      </c>
      <c r="J52" s="176">
        <v>46078</v>
      </c>
      <c r="K52" s="172" t="s">
        <v>93</v>
      </c>
      <c r="L52" s="172" t="s">
        <v>94</v>
      </c>
      <c r="M52" s="179">
        <v>0</v>
      </c>
      <c r="N52" s="177"/>
      <c r="O52" s="177">
        <v>37</v>
      </c>
      <c r="P52" s="180">
        <v>-56.94</v>
      </c>
    </row>
    <row r="53" spans="1:16" ht="19.5" hidden="1" customHeight="1">
      <c r="A53" s="172" t="s">
        <v>3530</v>
      </c>
      <c r="B53" s="176">
        <v>46111</v>
      </c>
      <c r="C53" s="172" t="s">
        <v>92</v>
      </c>
      <c r="D53" s="172" t="s">
        <v>96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0</v>
      </c>
      <c r="J53" s="176">
        <v>46078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0</v>
      </c>
    </row>
    <row r="54" spans="1:16" ht="19.5" hidden="1" customHeight="1">
      <c r="A54" s="172" t="s">
        <v>3530</v>
      </c>
      <c r="B54" s="176">
        <v>46111</v>
      </c>
      <c r="C54" s="172" t="s">
        <v>92</v>
      </c>
      <c r="D54" s="172" t="s">
        <v>97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-56.94</v>
      </c>
    </row>
    <row r="55" spans="1:16" ht="19.5" hidden="1" customHeight="1">
      <c r="A55" s="172" t="s">
        <v>3404</v>
      </c>
      <c r="B55" s="176">
        <v>46111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0</v>
      </c>
      <c r="J55" s="176">
        <v>46105</v>
      </c>
      <c r="K55" s="172" t="s">
        <v>93</v>
      </c>
      <c r="L55" s="172" t="s">
        <v>94</v>
      </c>
      <c r="M55" s="179">
        <v>0</v>
      </c>
      <c r="N55" s="177"/>
      <c r="O55" s="177">
        <v>34</v>
      </c>
      <c r="P55" s="180">
        <v>-46.77</v>
      </c>
    </row>
    <row r="56" spans="1:16" ht="19.5" hidden="1" customHeight="1">
      <c r="A56" s="172" t="s">
        <v>3404</v>
      </c>
      <c r="B56" s="176">
        <v>46111</v>
      </c>
      <c r="C56" s="172" t="s">
        <v>2694</v>
      </c>
      <c r="D56" s="172" t="s">
        <v>95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0</v>
      </c>
      <c r="J56" s="176">
        <v>46105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-6.37</v>
      </c>
    </row>
    <row r="57" spans="1:16" ht="19.5" hidden="1" customHeight="1">
      <c r="A57" s="172" t="s">
        <v>3531</v>
      </c>
      <c r="B57" s="176">
        <v>46111</v>
      </c>
      <c r="C57" s="172" t="s">
        <v>1748</v>
      </c>
      <c r="D57" s="172" t="s">
        <v>2749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46109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</v>
      </c>
    </row>
    <row r="58" spans="1:16" ht="19.5" hidden="1" customHeight="1">
      <c r="A58" s="172" t="s">
        <v>3531</v>
      </c>
      <c r="B58" s="176">
        <v>46111</v>
      </c>
      <c r="C58" s="172" t="s">
        <v>2694</v>
      </c>
      <c r="D58" s="172" t="s">
        <v>2750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46109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-10</v>
      </c>
    </row>
    <row r="59" spans="1:16" ht="19.5" hidden="1" customHeight="1">
      <c r="A59" s="172" t="s">
        <v>3404</v>
      </c>
      <c r="B59" s="176">
        <v>46111</v>
      </c>
      <c r="C59" s="172" t="s">
        <v>92</v>
      </c>
      <c r="D59" s="172" t="s">
        <v>96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46105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hidden="1" customHeight="1">
      <c r="A60" s="172" t="s">
        <v>3404</v>
      </c>
      <c r="B60" s="176">
        <v>46111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46105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hidden="1" customHeight="1">
      <c r="A61" s="172" t="s">
        <v>3404</v>
      </c>
      <c r="B61" s="176">
        <v>46111</v>
      </c>
      <c r="C61" s="172" t="s">
        <v>2694</v>
      </c>
      <c r="D61" s="172" t="s">
        <v>98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46105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hidden="1" customHeight="1">
      <c r="A62" s="172" t="s">
        <v>3532</v>
      </c>
      <c r="B62" s="176">
        <v>46111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2039</v>
      </c>
      <c r="J62" s="176">
        <v>46102</v>
      </c>
      <c r="K62" s="172" t="s">
        <v>93</v>
      </c>
      <c r="L62" s="172" t="s">
        <v>94</v>
      </c>
      <c r="M62" s="179">
        <v>0.43</v>
      </c>
      <c r="N62" s="177"/>
      <c r="O62" s="177">
        <v>31</v>
      </c>
      <c r="P62" s="180">
        <v>-63.12</v>
      </c>
    </row>
    <row r="63" spans="1:16" ht="19.5" hidden="1" customHeight="1">
      <c r="A63" s="172" t="s">
        <v>3532</v>
      </c>
      <c r="B63" s="176">
        <v>46111</v>
      </c>
      <c r="C63" s="172" t="s">
        <v>100</v>
      </c>
      <c r="D63" s="172" t="s">
        <v>101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2039</v>
      </c>
      <c r="J63" s="176">
        <v>46102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956.27</v>
      </c>
    </row>
    <row r="64" spans="1:16" ht="19.5" hidden="1" customHeight="1">
      <c r="A64" s="172" t="s">
        <v>3532</v>
      </c>
      <c r="B64" s="176">
        <v>46111</v>
      </c>
      <c r="C64" s="172" t="s">
        <v>100</v>
      </c>
      <c r="D64" s="172" t="s">
        <v>102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2039</v>
      </c>
      <c r="J64" s="176">
        <v>46102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9.56</v>
      </c>
    </row>
    <row r="65" spans="1:16" ht="19.5" hidden="1" customHeight="1">
      <c r="A65" s="172" t="s">
        <v>3532</v>
      </c>
      <c r="B65" s="176">
        <v>46111</v>
      </c>
      <c r="C65" s="172" t="s">
        <v>100</v>
      </c>
      <c r="D65" s="172" t="s">
        <v>103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2039</v>
      </c>
      <c r="J65" s="176">
        <v>46102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1073.17</v>
      </c>
    </row>
    <row r="66" spans="1:16" ht="19.5" hidden="1" customHeight="1">
      <c r="A66" s="172" t="s">
        <v>3532</v>
      </c>
      <c r="B66" s="176">
        <v>46111</v>
      </c>
      <c r="C66" s="172" t="s">
        <v>104</v>
      </c>
      <c r="D66" s="172" t="s">
        <v>105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2039</v>
      </c>
      <c r="J66" s="176">
        <v>46102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-876.77</v>
      </c>
    </row>
    <row r="67" spans="1:16" ht="19.5" hidden="1" customHeight="1">
      <c r="A67" s="172" t="s">
        <v>3532</v>
      </c>
      <c r="B67" s="176">
        <v>46111</v>
      </c>
      <c r="C67" s="172" t="s">
        <v>2694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2039</v>
      </c>
      <c r="J67" s="176">
        <v>46102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-17.399999999999999</v>
      </c>
    </row>
    <row r="68" spans="1:16" ht="19.5" hidden="1" customHeight="1">
      <c r="A68" s="172" t="s">
        <v>3532</v>
      </c>
      <c r="B68" s="176">
        <v>46111</v>
      </c>
      <c r="C68" s="172" t="s">
        <v>2694</v>
      </c>
      <c r="D68" s="172" t="s">
        <v>82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46102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-18.170000000000002</v>
      </c>
    </row>
    <row r="69" spans="1:16" ht="19.5" hidden="1" customHeight="1">
      <c r="A69" s="172" t="s">
        <v>3497</v>
      </c>
      <c r="B69" s="176">
        <v>46111</v>
      </c>
      <c r="C69" s="172" t="s">
        <v>92</v>
      </c>
      <c r="D69" s="172" t="s">
        <v>24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0</v>
      </c>
      <c r="J69" s="176">
        <v>46108</v>
      </c>
      <c r="K69" s="172" t="s">
        <v>93</v>
      </c>
      <c r="L69" s="172" t="s">
        <v>94</v>
      </c>
      <c r="M69" s="179">
        <v>0</v>
      </c>
      <c r="N69" s="177"/>
      <c r="O69" s="177">
        <v>35</v>
      </c>
      <c r="P69" s="180">
        <v>-56.94</v>
      </c>
    </row>
    <row r="70" spans="1:16" ht="19.5" hidden="1" customHeight="1">
      <c r="A70" s="172" t="s">
        <v>3497</v>
      </c>
      <c r="B70" s="176">
        <v>46111</v>
      </c>
      <c r="C70" s="172" t="s">
        <v>2694</v>
      </c>
      <c r="D70" s="172" t="s">
        <v>95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0</v>
      </c>
      <c r="J70" s="176">
        <v>46108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-6.18</v>
      </c>
    </row>
    <row r="71" spans="1:16" ht="19.5" hidden="1" customHeight="1">
      <c r="A71" s="172" t="s">
        <v>3497</v>
      </c>
      <c r="B71" s="176">
        <v>46111</v>
      </c>
      <c r="C71" s="172" t="s">
        <v>92</v>
      </c>
      <c r="D71" s="172" t="s">
        <v>96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46108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0</v>
      </c>
    </row>
    <row r="72" spans="1:16" ht="19.5" hidden="1" customHeight="1">
      <c r="A72" s="172" t="s">
        <v>3497</v>
      </c>
      <c r="B72" s="176">
        <v>46111</v>
      </c>
      <c r="C72" s="172" t="s">
        <v>92</v>
      </c>
      <c r="D72" s="172" t="s">
        <v>97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46108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-56.94</v>
      </c>
    </row>
    <row r="73" spans="1:16" ht="19.5" hidden="1" customHeight="1">
      <c r="A73" s="172" t="s">
        <v>3497</v>
      </c>
      <c r="B73" s="176">
        <v>46111</v>
      </c>
      <c r="C73" s="172" t="s">
        <v>2694</v>
      </c>
      <c r="D73" s="172" t="s">
        <v>98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46108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-15</v>
      </c>
    </row>
    <row r="74" spans="1:16" ht="19.5" hidden="1" customHeight="1">
      <c r="A74" s="172" t="s">
        <v>3533</v>
      </c>
      <c r="B74" s="176">
        <v>46111</v>
      </c>
      <c r="C74" s="172" t="s">
        <v>92</v>
      </c>
      <c r="D74" s="172" t="s">
        <v>24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46107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-56.94</v>
      </c>
    </row>
    <row r="75" spans="1:16" ht="19.5" hidden="1" customHeight="1">
      <c r="A75" s="172" t="s">
        <v>3533</v>
      </c>
      <c r="B75" s="176">
        <v>46111</v>
      </c>
      <c r="C75" s="172" t="s">
        <v>2694</v>
      </c>
      <c r="D75" s="172" t="s">
        <v>95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-5.71</v>
      </c>
    </row>
    <row r="76" spans="1:16" ht="19.5" hidden="1" customHeight="1">
      <c r="A76" s="172" t="s">
        <v>3533</v>
      </c>
      <c r="B76" s="176">
        <v>46111</v>
      </c>
      <c r="C76" s="172" t="s">
        <v>92</v>
      </c>
      <c r="D76" s="172" t="s">
        <v>96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46107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3533</v>
      </c>
      <c r="B77" s="176">
        <v>46111</v>
      </c>
      <c r="C77" s="172" t="s">
        <v>92</v>
      </c>
      <c r="D77" s="172" t="s">
        <v>97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46107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-56.94</v>
      </c>
    </row>
    <row r="78" spans="1:16" ht="19.5" hidden="1" customHeight="1">
      <c r="A78" s="172" t="s">
        <v>3533</v>
      </c>
      <c r="B78" s="176">
        <v>46111</v>
      </c>
      <c r="C78" s="172" t="s">
        <v>2694</v>
      </c>
      <c r="D78" s="172" t="s">
        <v>98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46107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3534</v>
      </c>
      <c r="B79" s="176">
        <v>46111</v>
      </c>
      <c r="C79" s="172" t="s">
        <v>92</v>
      </c>
      <c r="D79" s="172" t="s">
        <v>24</v>
      </c>
      <c r="E79" s="172" t="s">
        <v>56</v>
      </c>
      <c r="F79" s="172" t="s">
        <v>1213</v>
      </c>
      <c r="G79" s="172" t="s">
        <v>84</v>
      </c>
      <c r="H79" s="177">
        <v>1</v>
      </c>
      <c r="I79" s="178">
        <v>2420</v>
      </c>
      <c r="J79" s="176">
        <v>46110</v>
      </c>
      <c r="K79" s="172" t="s">
        <v>93</v>
      </c>
      <c r="L79" s="172" t="s">
        <v>94</v>
      </c>
      <c r="M79" s="179">
        <v>0.43</v>
      </c>
      <c r="N79" s="177"/>
      <c r="O79" s="177">
        <v>33</v>
      </c>
      <c r="P79" s="180">
        <v>-97.87</v>
      </c>
    </row>
    <row r="80" spans="1:16" ht="19.5" hidden="1" customHeight="1">
      <c r="A80" s="172" t="s">
        <v>3534</v>
      </c>
      <c r="B80" s="176">
        <v>46111</v>
      </c>
      <c r="C80" s="172" t="s">
        <v>100</v>
      </c>
      <c r="D80" s="172" t="s">
        <v>101</v>
      </c>
      <c r="E80" s="172" t="s">
        <v>56</v>
      </c>
      <c r="F80" s="172" t="s">
        <v>1213</v>
      </c>
      <c r="G80" s="172" t="s">
        <v>84</v>
      </c>
      <c r="H80" s="177">
        <v>1</v>
      </c>
      <c r="I80" s="178">
        <v>2420</v>
      </c>
      <c r="J80" s="176">
        <v>46110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949.52</v>
      </c>
    </row>
    <row r="81" spans="1:16" ht="19.5" hidden="1" customHeight="1">
      <c r="A81" s="172" t="s">
        <v>3534</v>
      </c>
      <c r="B81" s="176">
        <v>46111</v>
      </c>
      <c r="C81" s="172" t="s">
        <v>100</v>
      </c>
      <c r="D81" s="172" t="s">
        <v>102</v>
      </c>
      <c r="E81" s="172" t="s">
        <v>56</v>
      </c>
      <c r="F81" s="172" t="s">
        <v>1213</v>
      </c>
      <c r="G81" s="172" t="s">
        <v>84</v>
      </c>
      <c r="H81" s="177">
        <v>1</v>
      </c>
      <c r="I81" s="178">
        <v>2420</v>
      </c>
      <c r="J81" s="176">
        <v>46110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hidden="1" customHeight="1">
      <c r="A82" s="172" t="s">
        <v>3534</v>
      </c>
      <c r="B82" s="176">
        <v>46111</v>
      </c>
      <c r="C82" s="172" t="s">
        <v>100</v>
      </c>
      <c r="D82" s="172" t="s">
        <v>103</v>
      </c>
      <c r="E82" s="172" t="s">
        <v>56</v>
      </c>
      <c r="F82" s="172" t="s">
        <v>1213</v>
      </c>
      <c r="G82" s="172" t="s">
        <v>84</v>
      </c>
      <c r="H82" s="177">
        <v>1</v>
      </c>
      <c r="I82" s="178">
        <v>2420</v>
      </c>
      <c r="J82" s="176">
        <v>46110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1470.48</v>
      </c>
    </row>
    <row r="83" spans="1:16" ht="19.5" hidden="1" customHeight="1">
      <c r="A83" s="172" t="s">
        <v>3534</v>
      </c>
      <c r="B83" s="176">
        <v>46111</v>
      </c>
      <c r="C83" s="172" t="s">
        <v>104</v>
      </c>
      <c r="D83" s="172" t="s">
        <v>105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2420</v>
      </c>
      <c r="J83" s="176">
        <v>46110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-1040.5999999999999</v>
      </c>
    </row>
    <row r="84" spans="1:16" ht="19.5" hidden="1" customHeight="1">
      <c r="A84" s="172" t="s">
        <v>3534</v>
      </c>
      <c r="B84" s="176">
        <v>46111</v>
      </c>
      <c r="C84" s="172" t="s">
        <v>2694</v>
      </c>
      <c r="D84" s="172" t="s">
        <v>95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2420</v>
      </c>
      <c r="J84" s="176">
        <v>46110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-5.7</v>
      </c>
    </row>
    <row r="85" spans="1:16" ht="19.5" hidden="1" customHeight="1">
      <c r="A85" s="172" t="s">
        <v>3535</v>
      </c>
      <c r="B85" s="176">
        <v>46111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2393</v>
      </c>
      <c r="J85" s="176">
        <v>46109</v>
      </c>
      <c r="K85" s="172" t="s">
        <v>93</v>
      </c>
      <c r="L85" s="172" t="s">
        <v>94</v>
      </c>
      <c r="M85" s="179">
        <v>0.43</v>
      </c>
      <c r="N85" s="177"/>
      <c r="O85" s="177">
        <v>34</v>
      </c>
      <c r="P85" s="180">
        <v>-106.38</v>
      </c>
    </row>
    <row r="86" spans="1:16" ht="19.5" hidden="1" customHeight="1">
      <c r="A86" s="172" t="s">
        <v>3535</v>
      </c>
      <c r="B86" s="176">
        <v>46111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2393</v>
      </c>
      <c r="J86" s="176">
        <v>46109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911.43</v>
      </c>
    </row>
    <row r="87" spans="1:16" ht="19.5" hidden="1" customHeight="1">
      <c r="A87" s="172" t="s">
        <v>3535</v>
      </c>
      <c r="B87" s="176">
        <v>46111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2393</v>
      </c>
      <c r="J87" s="176">
        <v>46109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9.11</v>
      </c>
    </row>
    <row r="88" spans="1:16" ht="19.5" hidden="1" customHeight="1">
      <c r="A88" s="172" t="s">
        <v>3535</v>
      </c>
      <c r="B88" s="176">
        <v>46111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2393</v>
      </c>
      <c r="J88" s="176">
        <v>46109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1472.46</v>
      </c>
    </row>
    <row r="89" spans="1:16" ht="19.5" hidden="1" customHeight="1">
      <c r="A89" s="172" t="s">
        <v>3535</v>
      </c>
      <c r="B89" s="176">
        <v>46111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2393</v>
      </c>
      <c r="J89" s="176">
        <v>46109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-1028.99</v>
      </c>
    </row>
    <row r="90" spans="1:16" ht="19.5" hidden="1" customHeight="1">
      <c r="A90" s="172" t="s">
        <v>3535</v>
      </c>
      <c r="B90" s="176">
        <v>46111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2393</v>
      </c>
      <c r="J90" s="176">
        <v>46109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-14.51</v>
      </c>
    </row>
    <row r="91" spans="1:16" ht="19.5" hidden="1" customHeight="1">
      <c r="A91" s="172" t="s">
        <v>3536</v>
      </c>
      <c r="B91" s="176">
        <v>46111</v>
      </c>
      <c r="C91" s="172" t="s">
        <v>92</v>
      </c>
      <c r="D91" s="172" t="s">
        <v>24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46102</v>
      </c>
      <c r="K91" s="172" t="s">
        <v>93</v>
      </c>
      <c r="L91" s="172" t="s">
        <v>94</v>
      </c>
      <c r="M91" s="179">
        <v>0</v>
      </c>
      <c r="N91" s="177"/>
      <c r="O91" s="177">
        <v>31</v>
      </c>
      <c r="P91" s="180">
        <v>-46.77</v>
      </c>
    </row>
    <row r="92" spans="1:16" ht="19.5" hidden="1" customHeight="1">
      <c r="A92" s="172" t="s">
        <v>3536</v>
      </c>
      <c r="B92" s="176">
        <v>46111</v>
      </c>
      <c r="C92" s="172" t="s">
        <v>2694</v>
      </c>
      <c r="D92" s="172" t="s">
        <v>95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46102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-6.45</v>
      </c>
    </row>
    <row r="93" spans="1:16" ht="19.5" hidden="1" customHeight="1">
      <c r="A93" s="172" t="s">
        <v>3536</v>
      </c>
      <c r="B93" s="176">
        <v>46111</v>
      </c>
      <c r="C93" s="172" t="s">
        <v>92</v>
      </c>
      <c r="D93" s="172" t="s">
        <v>96</v>
      </c>
      <c r="E93" s="172" t="s">
        <v>39</v>
      </c>
      <c r="F93" s="172" t="s">
        <v>117</v>
      </c>
      <c r="G93" s="172" t="s">
        <v>84</v>
      </c>
      <c r="H93" s="177">
        <v>1</v>
      </c>
      <c r="I93" s="178">
        <v>0</v>
      </c>
      <c r="J93" s="176">
        <v>46102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3536</v>
      </c>
      <c r="B94" s="176">
        <v>46111</v>
      </c>
      <c r="C94" s="172" t="s">
        <v>92</v>
      </c>
      <c r="D94" s="172" t="s">
        <v>97</v>
      </c>
      <c r="E94" s="172" t="s">
        <v>39</v>
      </c>
      <c r="F94" s="172" t="s">
        <v>117</v>
      </c>
      <c r="G94" s="172" t="s">
        <v>84</v>
      </c>
      <c r="H94" s="177">
        <v>1</v>
      </c>
      <c r="I94" s="178">
        <v>0</v>
      </c>
      <c r="J94" s="176">
        <v>46102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-46.77</v>
      </c>
    </row>
    <row r="95" spans="1:16" ht="19.5" hidden="1" customHeight="1">
      <c r="A95" s="172" t="s">
        <v>3536</v>
      </c>
      <c r="B95" s="176">
        <v>46111</v>
      </c>
      <c r="C95" s="172" t="s">
        <v>2694</v>
      </c>
      <c r="D95" s="172" t="s">
        <v>98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46102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3537</v>
      </c>
      <c r="B96" s="176">
        <v>46111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46110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3537</v>
      </c>
      <c r="B97" s="176">
        <v>46111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46110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3538</v>
      </c>
      <c r="B98" s="176">
        <v>46111</v>
      </c>
      <c r="C98" s="172" t="s">
        <v>92</v>
      </c>
      <c r="D98" s="172" t="s">
        <v>24</v>
      </c>
      <c r="E98" s="172" t="s">
        <v>43</v>
      </c>
      <c r="F98" s="172" t="s">
        <v>125</v>
      </c>
      <c r="G98" s="172" t="s">
        <v>84</v>
      </c>
      <c r="H98" s="177">
        <v>1</v>
      </c>
      <c r="I98" s="178">
        <v>2750</v>
      </c>
      <c r="J98" s="176">
        <v>46110</v>
      </c>
      <c r="K98" s="172" t="s">
        <v>93</v>
      </c>
      <c r="L98" s="172" t="s">
        <v>94</v>
      </c>
      <c r="M98" s="179">
        <v>0.43</v>
      </c>
      <c r="N98" s="177"/>
      <c r="O98" s="177">
        <v>33</v>
      </c>
      <c r="P98" s="180">
        <v>-89.16</v>
      </c>
    </row>
    <row r="99" spans="1:16" ht="19.5" hidden="1" customHeight="1">
      <c r="A99" s="172" t="s">
        <v>3538</v>
      </c>
      <c r="B99" s="176">
        <v>46111</v>
      </c>
      <c r="C99" s="172" t="s">
        <v>100</v>
      </c>
      <c r="D99" s="172" t="s">
        <v>101</v>
      </c>
      <c r="E99" s="172" t="s">
        <v>43</v>
      </c>
      <c r="F99" s="172" t="s">
        <v>125</v>
      </c>
      <c r="G99" s="172" t="s">
        <v>84</v>
      </c>
      <c r="H99" s="177">
        <v>1</v>
      </c>
      <c r="I99" s="178">
        <v>2750</v>
      </c>
      <c r="J99" s="176">
        <v>46110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1001.9</v>
      </c>
    </row>
    <row r="100" spans="1:16" ht="19.5" hidden="1" customHeight="1">
      <c r="A100" s="172" t="s">
        <v>3538</v>
      </c>
      <c r="B100" s="176">
        <v>46111</v>
      </c>
      <c r="C100" s="172" t="s">
        <v>100</v>
      </c>
      <c r="D100" s="172" t="s">
        <v>102</v>
      </c>
      <c r="E100" s="172" t="s">
        <v>43</v>
      </c>
      <c r="F100" s="172" t="s">
        <v>125</v>
      </c>
      <c r="G100" s="172" t="s">
        <v>84</v>
      </c>
      <c r="H100" s="177">
        <v>1</v>
      </c>
      <c r="I100" s="178">
        <v>2750</v>
      </c>
      <c r="J100" s="176">
        <v>46110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10.02</v>
      </c>
    </row>
    <row r="101" spans="1:16" ht="19.5" hidden="1" customHeight="1">
      <c r="A101" s="172" t="s">
        <v>3538</v>
      </c>
      <c r="B101" s="176">
        <v>46111</v>
      </c>
      <c r="C101" s="172" t="s">
        <v>100</v>
      </c>
      <c r="D101" s="172" t="s">
        <v>103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2750</v>
      </c>
      <c r="J101" s="176">
        <v>46110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1738.08</v>
      </c>
    </row>
    <row r="102" spans="1:16" ht="19.5" hidden="1" customHeight="1">
      <c r="A102" s="172" t="s">
        <v>3538</v>
      </c>
      <c r="B102" s="176">
        <v>46111</v>
      </c>
      <c r="C102" s="172" t="s">
        <v>104</v>
      </c>
      <c r="D102" s="172" t="s">
        <v>105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2750</v>
      </c>
      <c r="J102" s="176">
        <v>46110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-1182.5</v>
      </c>
    </row>
    <row r="103" spans="1:16" ht="19.5" hidden="1" customHeight="1">
      <c r="A103" s="172" t="s">
        <v>3538</v>
      </c>
      <c r="B103" s="176">
        <v>46111</v>
      </c>
      <c r="C103" s="172" t="s">
        <v>2694</v>
      </c>
      <c r="D103" s="172" t="s">
        <v>95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2750</v>
      </c>
      <c r="J103" s="176">
        <v>46110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-6.87</v>
      </c>
    </row>
    <row r="104" spans="1:16" ht="19.5" hidden="1" customHeight="1">
      <c r="A104" s="172" t="s">
        <v>3539</v>
      </c>
      <c r="B104" s="176">
        <v>46111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0</v>
      </c>
      <c r="J104" s="176">
        <v>46108</v>
      </c>
      <c r="K104" s="172" t="s">
        <v>93</v>
      </c>
      <c r="L104" s="172" t="s">
        <v>94</v>
      </c>
      <c r="M104" s="179">
        <v>0</v>
      </c>
      <c r="N104" s="177"/>
      <c r="O104" s="177">
        <v>35</v>
      </c>
      <c r="P104" s="180">
        <v>-56.94</v>
      </c>
    </row>
    <row r="105" spans="1:16" ht="19.5" hidden="1" customHeight="1">
      <c r="A105" s="172" t="s">
        <v>3539</v>
      </c>
      <c r="B105" s="176">
        <v>46111</v>
      </c>
      <c r="C105" s="172" t="s">
        <v>2694</v>
      </c>
      <c r="D105" s="172" t="s">
        <v>95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0</v>
      </c>
      <c r="J105" s="176">
        <v>46108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-5.56</v>
      </c>
    </row>
    <row r="106" spans="1:16" ht="19.5" hidden="1" customHeight="1">
      <c r="A106" s="172" t="s">
        <v>3540</v>
      </c>
      <c r="B106" s="176">
        <v>46111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0</v>
      </c>
      <c r="J106" s="176">
        <v>46102</v>
      </c>
      <c r="K106" s="172" t="s">
        <v>93</v>
      </c>
      <c r="L106" s="172" t="s">
        <v>94</v>
      </c>
      <c r="M106" s="179">
        <v>0</v>
      </c>
      <c r="N106" s="177"/>
      <c r="O106" s="177">
        <v>31</v>
      </c>
      <c r="P106" s="180">
        <v>-46.77</v>
      </c>
    </row>
    <row r="107" spans="1:16" ht="19.5" hidden="1" customHeight="1">
      <c r="A107" s="172" t="s">
        <v>3540</v>
      </c>
      <c r="B107" s="176">
        <v>46111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0</v>
      </c>
      <c r="J107" s="176">
        <v>46102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-8.2899999999999991</v>
      </c>
    </row>
    <row r="108" spans="1:16" ht="19.5" hidden="1" customHeight="1">
      <c r="A108" s="172" t="s">
        <v>3539</v>
      </c>
      <c r="B108" s="176">
        <v>46111</v>
      </c>
      <c r="C108" s="172" t="s">
        <v>92</v>
      </c>
      <c r="D108" s="172" t="s">
        <v>96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0</v>
      </c>
      <c r="J108" s="176">
        <v>46108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3539</v>
      </c>
      <c r="B109" s="176">
        <v>46111</v>
      </c>
      <c r="C109" s="172" t="s">
        <v>92</v>
      </c>
      <c r="D109" s="172" t="s">
        <v>97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0</v>
      </c>
      <c r="J109" s="176">
        <v>46108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-56.94</v>
      </c>
    </row>
    <row r="110" spans="1:16" ht="19.5" hidden="1" customHeight="1">
      <c r="A110" s="172" t="s">
        <v>3539</v>
      </c>
      <c r="B110" s="176">
        <v>46111</v>
      </c>
      <c r="C110" s="172" t="s">
        <v>2694</v>
      </c>
      <c r="D110" s="172" t="s">
        <v>98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46108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3538</v>
      </c>
      <c r="B111" s="176">
        <v>46111</v>
      </c>
      <c r="C111" s="172" t="s">
        <v>2694</v>
      </c>
      <c r="D111" s="172" t="s">
        <v>82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46110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-19.04</v>
      </c>
    </row>
    <row r="112" spans="1:16" ht="19.5" hidden="1" customHeight="1">
      <c r="A112" s="172" t="s">
        <v>3540</v>
      </c>
      <c r="B112" s="176">
        <v>46111</v>
      </c>
      <c r="C112" s="172" t="s">
        <v>92</v>
      </c>
      <c r="D112" s="172" t="s">
        <v>96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46102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0</v>
      </c>
    </row>
    <row r="113" spans="1:16" ht="19.5" hidden="1" customHeight="1">
      <c r="A113" s="172" t="s">
        <v>3540</v>
      </c>
      <c r="B113" s="176">
        <v>46111</v>
      </c>
      <c r="C113" s="172" t="s">
        <v>92</v>
      </c>
      <c r="D113" s="172" t="s">
        <v>97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46102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-46.77</v>
      </c>
    </row>
    <row r="114" spans="1:16" ht="19.5" hidden="1" customHeight="1">
      <c r="A114" s="172" t="s">
        <v>3540</v>
      </c>
      <c r="B114" s="176">
        <v>46111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46102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3541</v>
      </c>
      <c r="B115" s="176">
        <v>46111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-6.31</v>
      </c>
    </row>
    <row r="116" spans="1:16" ht="19.5" hidden="1" customHeight="1">
      <c r="A116" s="172" t="s">
        <v>3542</v>
      </c>
      <c r="B116" s="176">
        <v>46111</v>
      </c>
      <c r="C116" s="172" t="s">
        <v>92</v>
      </c>
      <c r="D116" s="172" t="s">
        <v>24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2146</v>
      </c>
      <c r="J116" s="176">
        <v>46109</v>
      </c>
      <c r="K116" s="172" t="s">
        <v>93</v>
      </c>
      <c r="L116" s="172" t="s">
        <v>94</v>
      </c>
      <c r="M116" s="179">
        <v>0.43</v>
      </c>
      <c r="N116" s="177"/>
      <c r="O116" s="177">
        <v>34</v>
      </c>
      <c r="P116" s="180">
        <v>-89.91</v>
      </c>
    </row>
    <row r="117" spans="1:16" ht="19.5" hidden="1" customHeight="1">
      <c r="A117" s="172" t="s">
        <v>3542</v>
      </c>
      <c r="B117" s="176">
        <v>46111</v>
      </c>
      <c r="C117" s="172" t="s">
        <v>100</v>
      </c>
      <c r="D117" s="172" t="s">
        <v>101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2146</v>
      </c>
      <c r="J117" s="176">
        <v>46109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771.43</v>
      </c>
    </row>
    <row r="118" spans="1:16" ht="19.5" hidden="1" customHeight="1">
      <c r="A118" s="172" t="s">
        <v>3542</v>
      </c>
      <c r="B118" s="176">
        <v>46111</v>
      </c>
      <c r="C118" s="172" t="s">
        <v>100</v>
      </c>
      <c r="D118" s="172" t="s">
        <v>102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7.71</v>
      </c>
    </row>
    <row r="119" spans="1:16" ht="19.5" hidden="1" customHeight="1">
      <c r="A119" s="172" t="s">
        <v>3542</v>
      </c>
      <c r="B119" s="176">
        <v>46111</v>
      </c>
      <c r="C119" s="172" t="s">
        <v>100</v>
      </c>
      <c r="D119" s="172" t="s">
        <v>103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1366.86</v>
      </c>
    </row>
    <row r="120" spans="1:16" ht="19.5" hidden="1" customHeight="1">
      <c r="A120" s="172" t="s">
        <v>3542</v>
      </c>
      <c r="B120" s="176">
        <v>46111</v>
      </c>
      <c r="C120" s="172" t="s">
        <v>104</v>
      </c>
      <c r="D120" s="172" t="s">
        <v>105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-922.78</v>
      </c>
    </row>
    <row r="121" spans="1:16" ht="19.5" hidden="1" customHeight="1">
      <c r="A121" s="172" t="s">
        <v>3542</v>
      </c>
      <c r="B121" s="176">
        <v>46111</v>
      </c>
      <c r="C121" s="172" t="s">
        <v>2694</v>
      </c>
      <c r="D121" s="172" t="s">
        <v>95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-4.55</v>
      </c>
    </row>
    <row r="122" spans="1:16" ht="19.5" hidden="1" customHeight="1">
      <c r="A122" s="172" t="s">
        <v>3542</v>
      </c>
      <c r="B122" s="176">
        <v>46111</v>
      </c>
      <c r="C122" s="172" t="s">
        <v>2694</v>
      </c>
      <c r="D122" s="172" t="s">
        <v>82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0</v>
      </c>
      <c r="J122" s="176">
        <v>46109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-14.66</v>
      </c>
    </row>
    <row r="123" spans="1:16" ht="19.5" hidden="1" customHeight="1">
      <c r="A123" s="172" t="s">
        <v>3543</v>
      </c>
      <c r="B123" s="176">
        <v>46111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2163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>
        <v>34</v>
      </c>
      <c r="P123" s="180">
        <v>-103.16</v>
      </c>
    </row>
    <row r="124" spans="1:16" ht="19.5" hidden="1" customHeight="1">
      <c r="A124" s="172" t="s">
        <v>3543</v>
      </c>
      <c r="B124" s="176">
        <v>46111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2163</v>
      </c>
      <c r="J124" s="176">
        <v>46109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752.85</v>
      </c>
    </row>
    <row r="125" spans="1:16" ht="19.5" hidden="1" customHeight="1">
      <c r="A125" s="172" t="s">
        <v>3543</v>
      </c>
      <c r="B125" s="176">
        <v>46111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2163</v>
      </c>
      <c r="J125" s="176">
        <v>46109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7.53</v>
      </c>
    </row>
    <row r="126" spans="1:16" ht="19.5" hidden="1" customHeight="1">
      <c r="A126" s="172" t="s">
        <v>3543</v>
      </c>
      <c r="B126" s="176">
        <v>46111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2163</v>
      </c>
      <c r="J126" s="176">
        <v>46109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1402.62</v>
      </c>
    </row>
    <row r="127" spans="1:16" ht="19.5" hidden="1" customHeight="1">
      <c r="A127" s="172" t="s">
        <v>3543</v>
      </c>
      <c r="B127" s="176">
        <v>46111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2163</v>
      </c>
      <c r="J127" s="176">
        <v>46109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-930.09</v>
      </c>
    </row>
    <row r="128" spans="1:16" ht="19.5" hidden="1" customHeight="1">
      <c r="A128" s="172" t="s">
        <v>3543</v>
      </c>
      <c r="B128" s="176">
        <v>46111</v>
      </c>
      <c r="C128" s="172" t="s">
        <v>2694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2163</v>
      </c>
      <c r="J128" s="176">
        <v>46109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-9.34</v>
      </c>
    </row>
    <row r="129" spans="1:16" ht="19.5" hidden="1" customHeight="1">
      <c r="A129" s="172" t="s">
        <v>3544</v>
      </c>
      <c r="B129" s="176">
        <v>46111</v>
      </c>
      <c r="C129" s="172" t="s">
        <v>2694</v>
      </c>
      <c r="D129" s="172" t="s">
        <v>82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0</v>
      </c>
      <c r="J129" s="176">
        <v>46111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-19.02</v>
      </c>
    </row>
    <row r="130" spans="1:16" ht="19.5" hidden="1" customHeight="1">
      <c r="A130" s="172" t="s">
        <v>3545</v>
      </c>
      <c r="B130" s="176">
        <v>46111</v>
      </c>
      <c r="C130" s="172" t="s">
        <v>92</v>
      </c>
      <c r="D130" s="172" t="s">
        <v>24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2750</v>
      </c>
      <c r="J130" s="176">
        <v>46108</v>
      </c>
      <c r="K130" s="172" t="s">
        <v>93</v>
      </c>
      <c r="L130" s="172" t="s">
        <v>94</v>
      </c>
      <c r="M130" s="179">
        <v>0.43</v>
      </c>
      <c r="N130" s="177"/>
      <c r="O130" s="177">
        <v>35</v>
      </c>
      <c r="P130" s="180">
        <v>-105.74</v>
      </c>
    </row>
    <row r="131" spans="1:16" ht="19.5" hidden="1" customHeight="1">
      <c r="A131" s="172" t="s">
        <v>3545</v>
      </c>
      <c r="B131" s="176">
        <v>46111</v>
      </c>
      <c r="C131" s="172" t="s">
        <v>100</v>
      </c>
      <c r="D131" s="172" t="s">
        <v>101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2750</v>
      </c>
      <c r="J131" s="176">
        <v>46108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1225.71</v>
      </c>
    </row>
    <row r="132" spans="1:16" ht="19.5" hidden="1" customHeight="1">
      <c r="A132" s="172" t="s">
        <v>3545</v>
      </c>
      <c r="B132" s="176">
        <v>46111</v>
      </c>
      <c r="C132" s="172" t="s">
        <v>100</v>
      </c>
      <c r="D132" s="172" t="s">
        <v>102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2750</v>
      </c>
      <c r="J132" s="176">
        <v>46108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hidden="1" customHeight="1">
      <c r="A133" s="172" t="s">
        <v>3545</v>
      </c>
      <c r="B133" s="176">
        <v>46111</v>
      </c>
      <c r="C133" s="172" t="s">
        <v>100</v>
      </c>
      <c r="D133" s="172" t="s">
        <v>103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2750</v>
      </c>
      <c r="J133" s="176">
        <v>46108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1524.29</v>
      </c>
    </row>
    <row r="134" spans="1:16" ht="19.5" hidden="1" customHeight="1">
      <c r="A134" s="172" t="s">
        <v>3545</v>
      </c>
      <c r="B134" s="176">
        <v>46111</v>
      </c>
      <c r="C134" s="172" t="s">
        <v>104</v>
      </c>
      <c r="D134" s="172" t="s">
        <v>105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2750</v>
      </c>
      <c r="J134" s="176">
        <v>46108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-1182.5</v>
      </c>
    </row>
    <row r="135" spans="1:16" ht="19.5" hidden="1" customHeight="1">
      <c r="A135" s="172" t="s">
        <v>3545</v>
      </c>
      <c r="B135" s="176">
        <v>46111</v>
      </c>
      <c r="C135" s="172" t="s">
        <v>2694</v>
      </c>
      <c r="D135" s="172" t="s">
        <v>95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2750</v>
      </c>
      <c r="J135" s="176">
        <v>46108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-5.59</v>
      </c>
    </row>
    <row r="136" spans="1:16" ht="19.5" hidden="1" customHeight="1">
      <c r="A136" s="172" t="s">
        <v>3545</v>
      </c>
      <c r="B136" s="176">
        <v>46111</v>
      </c>
      <c r="C136" s="172" t="s">
        <v>2694</v>
      </c>
      <c r="D136" s="172" t="s">
        <v>82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0</v>
      </c>
      <c r="J136" s="176">
        <v>46108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-15.69</v>
      </c>
    </row>
    <row r="137" spans="1:16" ht="19.5" hidden="1" customHeight="1">
      <c r="A137" s="172" t="s">
        <v>3546</v>
      </c>
      <c r="B137" s="176">
        <v>46111</v>
      </c>
      <c r="C137" s="172" t="s">
        <v>92</v>
      </c>
      <c r="D137" s="172" t="s">
        <v>24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46104</v>
      </c>
      <c r="K137" s="172" t="s">
        <v>93</v>
      </c>
      <c r="L137" s="172" t="s">
        <v>94</v>
      </c>
      <c r="M137" s="179">
        <v>0</v>
      </c>
      <c r="N137" s="177"/>
      <c r="O137" s="177">
        <v>33</v>
      </c>
      <c r="P137" s="180">
        <v>-56.94</v>
      </c>
    </row>
    <row r="138" spans="1:16" ht="19.5" hidden="1" customHeight="1">
      <c r="A138" s="172" t="s">
        <v>3546</v>
      </c>
      <c r="B138" s="176">
        <v>46111</v>
      </c>
      <c r="C138" s="172" t="s">
        <v>2694</v>
      </c>
      <c r="D138" s="172" t="s">
        <v>95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46104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-7.97</v>
      </c>
    </row>
    <row r="139" spans="1:16" ht="19.5" hidden="1" customHeight="1">
      <c r="A139" s="172" t="s">
        <v>3546</v>
      </c>
      <c r="B139" s="176">
        <v>46111</v>
      </c>
      <c r="C139" s="172" t="s">
        <v>92</v>
      </c>
      <c r="D139" s="172" t="s">
        <v>96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46104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0</v>
      </c>
    </row>
    <row r="140" spans="1:16" ht="19.5" hidden="1" customHeight="1">
      <c r="A140" s="172" t="s">
        <v>3546</v>
      </c>
      <c r="B140" s="176">
        <v>46111</v>
      </c>
      <c r="C140" s="172" t="s">
        <v>92</v>
      </c>
      <c r="D140" s="172" t="s">
        <v>97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0</v>
      </c>
      <c r="J140" s="176">
        <v>46104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-56.94</v>
      </c>
    </row>
    <row r="141" spans="1:16" ht="19.5" hidden="1" customHeight="1">
      <c r="A141" s="172" t="s">
        <v>3546</v>
      </c>
      <c r="B141" s="176">
        <v>46111</v>
      </c>
      <c r="C141" s="172" t="s">
        <v>2694</v>
      </c>
      <c r="D141" s="172" t="s">
        <v>98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46104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3547</v>
      </c>
      <c r="B142" s="176">
        <v>46111</v>
      </c>
      <c r="C142" s="172" t="s">
        <v>92</v>
      </c>
      <c r="D142" s="172" t="s">
        <v>24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2103</v>
      </c>
      <c r="J142" s="176">
        <v>46110</v>
      </c>
      <c r="K142" s="172" t="s">
        <v>93</v>
      </c>
      <c r="L142" s="172" t="s">
        <v>94</v>
      </c>
      <c r="M142" s="179">
        <v>0.43</v>
      </c>
      <c r="N142" s="177"/>
      <c r="O142" s="177">
        <v>33</v>
      </c>
      <c r="P142" s="180">
        <v>-81.709999999999994</v>
      </c>
    </row>
    <row r="143" spans="1:16" ht="19.5" hidden="1" customHeight="1">
      <c r="A143" s="172" t="s">
        <v>3547</v>
      </c>
      <c r="B143" s="176">
        <v>46111</v>
      </c>
      <c r="C143" s="172" t="s">
        <v>100</v>
      </c>
      <c r="D143" s="172" t="s">
        <v>101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2103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758.1</v>
      </c>
    </row>
    <row r="144" spans="1:16" ht="19.5" hidden="1" customHeight="1">
      <c r="A144" s="172" t="s">
        <v>3547</v>
      </c>
      <c r="B144" s="176">
        <v>46111</v>
      </c>
      <c r="C144" s="172" t="s">
        <v>100</v>
      </c>
      <c r="D144" s="172" t="s">
        <v>102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2103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7.58</v>
      </c>
    </row>
    <row r="145" spans="1:16" ht="19.5" hidden="1" customHeight="1">
      <c r="A145" s="172" t="s">
        <v>3547</v>
      </c>
      <c r="B145" s="176">
        <v>46111</v>
      </c>
      <c r="C145" s="172" t="s">
        <v>100</v>
      </c>
      <c r="D145" s="172" t="s">
        <v>103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2103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1337.32</v>
      </c>
    </row>
    <row r="146" spans="1:16" ht="19.5" hidden="1" customHeight="1">
      <c r="A146" s="172" t="s">
        <v>3547</v>
      </c>
      <c r="B146" s="176">
        <v>46111</v>
      </c>
      <c r="C146" s="172" t="s">
        <v>104</v>
      </c>
      <c r="D146" s="172" t="s">
        <v>105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2103</v>
      </c>
      <c r="J146" s="176">
        <v>46110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-904.29</v>
      </c>
    </row>
    <row r="147" spans="1:16" ht="19.5" hidden="1" customHeight="1">
      <c r="A147" s="172" t="s">
        <v>3547</v>
      </c>
      <c r="B147" s="176">
        <v>46111</v>
      </c>
      <c r="C147" s="172" t="s">
        <v>2694</v>
      </c>
      <c r="D147" s="172" t="s">
        <v>95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2103</v>
      </c>
      <c r="J147" s="176">
        <v>46110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-7.74</v>
      </c>
    </row>
    <row r="148" spans="1:16" ht="19.5" hidden="1" customHeight="1">
      <c r="A148" s="172" t="s">
        <v>3548</v>
      </c>
      <c r="B148" s="176">
        <v>46111</v>
      </c>
      <c r="C148" s="172" t="s">
        <v>92</v>
      </c>
      <c r="D148" s="172" t="s">
        <v>24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2163</v>
      </c>
      <c r="J148" s="176">
        <v>46108</v>
      </c>
      <c r="K148" s="172" t="s">
        <v>93</v>
      </c>
      <c r="L148" s="172" t="s">
        <v>94</v>
      </c>
      <c r="M148" s="179">
        <v>0.43</v>
      </c>
      <c r="N148" s="177"/>
      <c r="O148" s="177">
        <v>35</v>
      </c>
      <c r="P148" s="180">
        <v>-109.77</v>
      </c>
    </row>
    <row r="149" spans="1:16" ht="19.5" hidden="1" customHeight="1">
      <c r="A149" s="172" t="s">
        <v>3548</v>
      </c>
      <c r="B149" s="176">
        <v>46111</v>
      </c>
      <c r="C149" s="172" t="s">
        <v>100</v>
      </c>
      <c r="D149" s="172" t="s">
        <v>101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2163</v>
      </c>
      <c r="J149" s="176">
        <v>46108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754.29</v>
      </c>
    </row>
    <row r="150" spans="1:16" ht="19.5" hidden="1" customHeight="1">
      <c r="A150" s="172" t="s">
        <v>3548</v>
      </c>
      <c r="B150" s="176">
        <v>46111</v>
      </c>
      <c r="C150" s="172" t="s">
        <v>100</v>
      </c>
      <c r="D150" s="172" t="s">
        <v>102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2163</v>
      </c>
      <c r="J150" s="176">
        <v>46108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7.54</v>
      </c>
    </row>
    <row r="151" spans="1:16" ht="19.5" hidden="1" customHeight="1">
      <c r="A151" s="172" t="s">
        <v>3548</v>
      </c>
      <c r="B151" s="176">
        <v>46111</v>
      </c>
      <c r="C151" s="172" t="s">
        <v>100</v>
      </c>
      <c r="D151" s="172" t="s">
        <v>103</v>
      </c>
      <c r="E151" s="172" t="s">
        <v>52</v>
      </c>
      <c r="F151" s="172" t="s">
        <v>90</v>
      </c>
      <c r="G151" s="172" t="s">
        <v>84</v>
      </c>
      <c r="H151" s="177">
        <v>1</v>
      </c>
      <c r="I151" s="178">
        <v>2163</v>
      </c>
      <c r="J151" s="176">
        <v>46108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1401.17</v>
      </c>
    </row>
    <row r="152" spans="1:16" ht="19.5" hidden="1" customHeight="1">
      <c r="A152" s="172" t="s">
        <v>3548</v>
      </c>
      <c r="B152" s="176">
        <v>46111</v>
      </c>
      <c r="C152" s="172" t="s">
        <v>104</v>
      </c>
      <c r="D152" s="172" t="s">
        <v>105</v>
      </c>
      <c r="E152" s="172" t="s">
        <v>52</v>
      </c>
      <c r="F152" s="172" t="s">
        <v>90</v>
      </c>
      <c r="G152" s="172" t="s">
        <v>84</v>
      </c>
      <c r="H152" s="177">
        <v>1</v>
      </c>
      <c r="I152" s="178">
        <v>2163</v>
      </c>
      <c r="J152" s="176">
        <v>46108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-930.09</v>
      </c>
    </row>
    <row r="153" spans="1:16" ht="19.5" hidden="1" customHeight="1">
      <c r="A153" s="172" t="s">
        <v>3548</v>
      </c>
      <c r="B153" s="176">
        <v>46111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2163</v>
      </c>
      <c r="J153" s="176">
        <v>46108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-6.87</v>
      </c>
    </row>
    <row r="154" spans="1:16" ht="19.5" hidden="1" customHeight="1">
      <c r="A154" s="172" t="s">
        <v>3549</v>
      </c>
      <c r="B154" s="176">
        <v>46111</v>
      </c>
      <c r="C154" s="172" t="s">
        <v>92</v>
      </c>
      <c r="D154" s="172" t="s">
        <v>24</v>
      </c>
      <c r="E154" s="172" t="s">
        <v>57</v>
      </c>
      <c r="F154" s="172" t="s">
        <v>1263</v>
      </c>
      <c r="G154" s="172" t="s">
        <v>84</v>
      </c>
      <c r="H154" s="177">
        <v>1</v>
      </c>
      <c r="I154" s="178">
        <v>0</v>
      </c>
      <c r="J154" s="176">
        <v>46108</v>
      </c>
      <c r="K154" s="172" t="s">
        <v>93</v>
      </c>
      <c r="L154" s="172" t="s">
        <v>94</v>
      </c>
      <c r="M154" s="179">
        <v>0</v>
      </c>
      <c r="N154" s="177"/>
      <c r="O154" s="177">
        <v>35</v>
      </c>
      <c r="P154" s="180">
        <v>-56.94</v>
      </c>
    </row>
    <row r="155" spans="1:16" ht="19.5" hidden="1" customHeight="1">
      <c r="A155" s="172" t="s">
        <v>3549</v>
      </c>
      <c r="B155" s="176">
        <v>46111</v>
      </c>
      <c r="C155" s="172" t="s">
        <v>2694</v>
      </c>
      <c r="D155" s="172" t="s">
        <v>95</v>
      </c>
      <c r="E155" s="172" t="s">
        <v>57</v>
      </c>
      <c r="F155" s="172" t="s">
        <v>1263</v>
      </c>
      <c r="G155" s="172" t="s">
        <v>84</v>
      </c>
      <c r="H155" s="177">
        <v>1</v>
      </c>
      <c r="I155" s="178">
        <v>0</v>
      </c>
      <c r="J155" s="176">
        <v>46108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-9.3000000000000007</v>
      </c>
    </row>
    <row r="156" spans="1:16" ht="19.5" hidden="1" customHeight="1">
      <c r="A156" s="172" t="s">
        <v>3549</v>
      </c>
      <c r="B156" s="176">
        <v>46111</v>
      </c>
      <c r="C156" s="172" t="s">
        <v>92</v>
      </c>
      <c r="D156" s="172" t="s">
        <v>96</v>
      </c>
      <c r="E156" s="172" t="s">
        <v>57</v>
      </c>
      <c r="F156" s="172" t="s">
        <v>1263</v>
      </c>
      <c r="G156" s="172" t="s">
        <v>84</v>
      </c>
      <c r="H156" s="177">
        <v>1</v>
      </c>
      <c r="I156" s="178">
        <v>0</v>
      </c>
      <c r="J156" s="176">
        <v>46108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3549</v>
      </c>
      <c r="B157" s="176">
        <v>46111</v>
      </c>
      <c r="C157" s="172" t="s">
        <v>92</v>
      </c>
      <c r="D157" s="172" t="s">
        <v>97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46108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3549</v>
      </c>
      <c r="B158" s="176">
        <v>46111</v>
      </c>
      <c r="C158" s="172" t="s">
        <v>2694</v>
      </c>
      <c r="D158" s="172" t="s">
        <v>98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46108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3550</v>
      </c>
      <c r="B159" s="176">
        <v>46111</v>
      </c>
      <c r="C159" s="172" t="s">
        <v>2694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-15.89</v>
      </c>
    </row>
    <row r="160" spans="1:16" ht="19.5" hidden="1" customHeight="1">
      <c r="A160" s="172" t="s">
        <v>3551</v>
      </c>
      <c r="B160" s="176">
        <v>46111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46106</v>
      </c>
      <c r="K160" s="172" t="s">
        <v>93</v>
      </c>
      <c r="L160" s="172" t="s">
        <v>94</v>
      </c>
      <c r="M160" s="179">
        <v>0</v>
      </c>
      <c r="N160" s="177"/>
      <c r="O160" s="177">
        <v>34</v>
      </c>
      <c r="P160" s="180">
        <v>-56.94</v>
      </c>
    </row>
    <row r="161" spans="1:16" ht="19.5" hidden="1" customHeight="1">
      <c r="A161" s="172" t="s">
        <v>3551</v>
      </c>
      <c r="B161" s="176">
        <v>46111</v>
      </c>
      <c r="C161" s="172" t="s">
        <v>2694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46106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-5.87</v>
      </c>
    </row>
    <row r="162" spans="1:16" ht="19.5" hidden="1" customHeight="1">
      <c r="A162" s="172" t="s">
        <v>3551</v>
      </c>
      <c r="B162" s="176">
        <v>46111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46106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hidden="1" customHeight="1">
      <c r="A163" s="172" t="s">
        <v>3551</v>
      </c>
      <c r="B163" s="176">
        <v>46111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46106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-56.94</v>
      </c>
    </row>
    <row r="164" spans="1:16" ht="19.5" hidden="1" customHeight="1">
      <c r="A164" s="172" t="s">
        <v>3551</v>
      </c>
      <c r="B164" s="176">
        <v>46111</v>
      </c>
      <c r="C164" s="172" t="s">
        <v>2694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46106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hidden="1" customHeight="1">
      <c r="A165" s="172" t="s">
        <v>3552</v>
      </c>
      <c r="B165" s="176">
        <v>46111</v>
      </c>
      <c r="C165" s="172" t="s">
        <v>2694</v>
      </c>
      <c r="D165" s="172" t="s">
        <v>82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46111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-22.22</v>
      </c>
    </row>
    <row r="166" spans="1:16" ht="19.5" hidden="1" customHeight="1">
      <c r="A166" s="172" t="s">
        <v>3499</v>
      </c>
      <c r="B166" s="176">
        <v>46111</v>
      </c>
      <c r="C166" s="172" t="s">
        <v>92</v>
      </c>
      <c r="D166" s="172" t="s">
        <v>96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0</v>
      </c>
      <c r="J166" s="176">
        <v>46107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3499</v>
      </c>
      <c r="B167" s="176">
        <v>46111</v>
      </c>
      <c r="C167" s="172" t="s">
        <v>92</v>
      </c>
      <c r="D167" s="172" t="s">
        <v>97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0</v>
      </c>
      <c r="J167" s="176">
        <v>46107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3499</v>
      </c>
      <c r="B168" s="176">
        <v>46111</v>
      </c>
      <c r="C168" s="172" t="s">
        <v>2694</v>
      </c>
      <c r="D168" s="172" t="s">
        <v>98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0</v>
      </c>
      <c r="J168" s="176">
        <v>46107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3499</v>
      </c>
      <c r="B169" s="176">
        <v>46111</v>
      </c>
      <c r="C169" s="172" t="s">
        <v>92</v>
      </c>
      <c r="D169" s="172" t="s">
        <v>24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46107</v>
      </c>
      <c r="K169" s="172" t="s">
        <v>93</v>
      </c>
      <c r="L169" s="172" t="s">
        <v>94</v>
      </c>
      <c r="M169" s="179">
        <v>0</v>
      </c>
      <c r="N169" s="177"/>
      <c r="O169" s="177">
        <v>35</v>
      </c>
      <c r="P169" s="180">
        <v>-46.77</v>
      </c>
    </row>
    <row r="170" spans="1:16" ht="19.5" hidden="1" customHeight="1">
      <c r="A170" s="172" t="s">
        <v>3499</v>
      </c>
      <c r="B170" s="176">
        <v>46111</v>
      </c>
      <c r="C170" s="172" t="s">
        <v>2694</v>
      </c>
      <c r="D170" s="172" t="s">
        <v>95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46107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-8.3699999999999992</v>
      </c>
    </row>
    <row r="171" spans="1:16" ht="19.5" hidden="1" customHeight="1">
      <c r="A171" s="172" t="s">
        <v>3246</v>
      </c>
      <c r="B171" s="176">
        <v>46111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-750</v>
      </c>
    </row>
    <row r="172" spans="1:16" ht="19.5" hidden="1" customHeight="1">
      <c r="A172" s="172" t="s">
        <v>142</v>
      </c>
      <c r="B172" s="176">
        <v>46111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46111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-2007.6</v>
      </c>
    </row>
    <row r="173" spans="1:16" ht="19.5" hidden="1" customHeight="1">
      <c r="A173" s="172" t="s">
        <v>3251</v>
      </c>
      <c r="B173" s="176">
        <v>46111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46111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-875</v>
      </c>
    </row>
    <row r="174" spans="1:16" ht="19.5" hidden="1" customHeight="1">
      <c r="A174" s="172" t="s">
        <v>3432</v>
      </c>
      <c r="B174" s="176">
        <v>46111</v>
      </c>
      <c r="C174" s="172" t="s">
        <v>109</v>
      </c>
      <c r="D174" s="172" t="s">
        <v>139</v>
      </c>
      <c r="E174" s="172" t="s">
        <v>85</v>
      </c>
      <c r="F174" s="172" t="s">
        <v>85</v>
      </c>
      <c r="G174" s="172" t="s">
        <v>85</v>
      </c>
      <c r="H174" s="177">
        <v>0</v>
      </c>
      <c r="I174" s="178">
        <v>0</v>
      </c>
      <c r="J174" s="176">
        <v>46111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-281.87</v>
      </c>
    </row>
    <row r="175" spans="1:16" ht="19.5" hidden="1" customHeight="1">
      <c r="A175" s="172" t="s">
        <v>3433</v>
      </c>
      <c r="B175" s="176">
        <v>46111</v>
      </c>
      <c r="C175" s="172" t="s">
        <v>109</v>
      </c>
      <c r="D175" s="172" t="s">
        <v>139</v>
      </c>
      <c r="E175" s="172" t="s">
        <v>85</v>
      </c>
      <c r="F175" s="172" t="s">
        <v>85</v>
      </c>
      <c r="G175" s="172" t="s">
        <v>85</v>
      </c>
      <c r="H175" s="177">
        <v>0</v>
      </c>
      <c r="I175" s="178">
        <v>0</v>
      </c>
      <c r="J175" s="176">
        <v>46111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-537.51</v>
      </c>
    </row>
    <row r="176" spans="1:16" ht="19.5" hidden="1" customHeight="1">
      <c r="A176" s="172" t="s">
        <v>3434</v>
      </c>
      <c r="B176" s="176">
        <v>46111</v>
      </c>
      <c r="C176" s="172" t="s">
        <v>109</v>
      </c>
      <c r="D176" s="172" t="s">
        <v>139</v>
      </c>
      <c r="E176" s="172" t="s">
        <v>85</v>
      </c>
      <c r="F176" s="172" t="s">
        <v>85</v>
      </c>
      <c r="G176" s="172" t="s">
        <v>85</v>
      </c>
      <c r="H176" s="177">
        <v>0</v>
      </c>
      <c r="I176" s="178">
        <v>0</v>
      </c>
      <c r="J176" s="176">
        <v>46111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-277.27</v>
      </c>
    </row>
    <row r="177" spans="1:16" ht="19.5" hidden="1" customHeight="1">
      <c r="A177" s="172" t="s">
        <v>3013</v>
      </c>
      <c r="B177" s="176">
        <v>46111</v>
      </c>
      <c r="C177" s="172" t="s">
        <v>109</v>
      </c>
      <c r="D177" s="172" t="s">
        <v>143</v>
      </c>
      <c r="E177" s="172" t="s">
        <v>85</v>
      </c>
      <c r="F177" s="172" t="s">
        <v>85</v>
      </c>
      <c r="G177" s="172" t="s">
        <v>85</v>
      </c>
      <c r="H177" s="177">
        <v>0</v>
      </c>
      <c r="I177" s="178">
        <v>0</v>
      </c>
      <c r="J177" s="176">
        <v>46111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-479.25</v>
      </c>
    </row>
    <row r="178" spans="1:16" ht="19.5" hidden="1" customHeight="1">
      <c r="A178" s="172" t="s">
        <v>3407</v>
      </c>
      <c r="B178" s="176">
        <v>46111</v>
      </c>
      <c r="C178" s="172" t="s">
        <v>109</v>
      </c>
      <c r="D178" s="172" t="s">
        <v>139</v>
      </c>
      <c r="E178" s="172" t="s">
        <v>85</v>
      </c>
      <c r="F178" s="172" t="s">
        <v>85</v>
      </c>
      <c r="G178" s="172" t="s">
        <v>85</v>
      </c>
      <c r="H178" s="177">
        <v>0</v>
      </c>
      <c r="I178" s="178">
        <v>0</v>
      </c>
      <c r="J178" s="176">
        <v>46111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-625</v>
      </c>
    </row>
    <row r="179" spans="1:16" ht="19.5" hidden="1" customHeight="1">
      <c r="A179" s="172" t="s">
        <v>3406</v>
      </c>
      <c r="B179" s="176">
        <v>46111</v>
      </c>
      <c r="C179" s="172" t="s">
        <v>109</v>
      </c>
      <c r="D179" s="172" t="s">
        <v>139</v>
      </c>
      <c r="E179" s="172" t="s">
        <v>85</v>
      </c>
      <c r="F179" s="172" t="s">
        <v>85</v>
      </c>
      <c r="G179" s="172" t="s">
        <v>85</v>
      </c>
      <c r="H179" s="177">
        <v>0</v>
      </c>
      <c r="I179" s="178">
        <v>0</v>
      </c>
      <c r="J179" s="176">
        <v>46111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-625</v>
      </c>
    </row>
    <row r="180" spans="1:16" ht="19.5" hidden="1" customHeight="1">
      <c r="A180" s="172" t="s">
        <v>3408</v>
      </c>
      <c r="B180" s="176">
        <v>46111</v>
      </c>
      <c r="C180" s="172" t="s">
        <v>109</v>
      </c>
      <c r="D180" s="172" t="s">
        <v>139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46111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-750</v>
      </c>
    </row>
    <row r="181" spans="1:16" ht="19.5" hidden="1" customHeight="1">
      <c r="A181" s="172" t="s">
        <v>85</v>
      </c>
      <c r="B181" s="176">
        <v>46112</v>
      </c>
      <c r="C181" s="172" t="s">
        <v>3553</v>
      </c>
      <c r="D181" s="172" t="s">
        <v>3554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46112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1387.22</v>
      </c>
    </row>
    <row r="182" spans="1:16" ht="19.5" hidden="1" customHeight="1">
      <c r="A182" s="172" t="s">
        <v>85</v>
      </c>
      <c r="B182" s="176">
        <v>46112</v>
      </c>
      <c r="C182" s="172" t="s">
        <v>3553</v>
      </c>
      <c r="D182" s="172" t="s">
        <v>3555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46112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1194</v>
      </c>
    </row>
    <row r="183" spans="1:16" ht="19.5" hidden="1" customHeight="1">
      <c r="A183" s="172" t="s">
        <v>85</v>
      </c>
      <c r="B183" s="176">
        <v>46112</v>
      </c>
      <c r="C183" s="172" t="s">
        <v>3553</v>
      </c>
      <c r="D183" s="172" t="s">
        <v>3554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46112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-1387.22</v>
      </c>
    </row>
    <row r="184" spans="1:16" ht="19.5" hidden="1" customHeight="1">
      <c r="A184" s="172" t="s">
        <v>85</v>
      </c>
      <c r="B184" s="176">
        <v>46112</v>
      </c>
      <c r="C184" s="172" t="s">
        <v>3553</v>
      </c>
      <c r="D184" s="172" t="s">
        <v>3555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46112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-1194</v>
      </c>
    </row>
    <row r="185" spans="1:16" ht="19.5" hidden="1" customHeight="1">
      <c r="A185" s="172" t="s">
        <v>3556</v>
      </c>
      <c r="B185" s="176">
        <v>46112</v>
      </c>
      <c r="C185" s="172" t="s">
        <v>92</v>
      </c>
      <c r="D185" s="172" t="s">
        <v>24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0</v>
      </c>
      <c r="J185" s="176">
        <v>46105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3556</v>
      </c>
      <c r="B186" s="176">
        <v>46112</v>
      </c>
      <c r="C186" s="172" t="s">
        <v>2694</v>
      </c>
      <c r="D186" s="172" t="s">
        <v>95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0</v>
      </c>
      <c r="J186" s="176">
        <v>46105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-7.19</v>
      </c>
    </row>
    <row r="187" spans="1:16" ht="19.5" hidden="1" customHeight="1">
      <c r="A187" s="172" t="s">
        <v>3556</v>
      </c>
      <c r="B187" s="176">
        <v>46112</v>
      </c>
      <c r="C187" s="172" t="s">
        <v>92</v>
      </c>
      <c r="D187" s="172" t="s">
        <v>96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0</v>
      </c>
      <c r="J187" s="176">
        <v>46105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3556</v>
      </c>
      <c r="B188" s="176">
        <v>46112</v>
      </c>
      <c r="C188" s="172" t="s">
        <v>92</v>
      </c>
      <c r="D188" s="172" t="s">
        <v>97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0</v>
      </c>
      <c r="J188" s="176">
        <v>46105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3556</v>
      </c>
      <c r="B189" s="176">
        <v>46112</v>
      </c>
      <c r="C189" s="172" t="s">
        <v>2694</v>
      </c>
      <c r="D189" s="172" t="s">
        <v>98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46105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customHeight="1">
      <c r="A190" s="172" t="s">
        <v>85</v>
      </c>
      <c r="B190" s="176">
        <v>46112</v>
      </c>
      <c r="C190" s="172" t="s">
        <v>109</v>
      </c>
      <c r="D190" s="172" t="s">
        <v>110</v>
      </c>
      <c r="E190" s="172" t="s">
        <v>85</v>
      </c>
      <c r="F190" s="172" t="s">
        <v>85</v>
      </c>
      <c r="G190" s="172" t="s">
        <v>3557</v>
      </c>
      <c r="H190" s="177">
        <v>0</v>
      </c>
      <c r="I190" s="178">
        <v>0</v>
      </c>
      <c r="J190" s="176">
        <v>46112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-150</v>
      </c>
    </row>
    <row r="191" spans="1:16" ht="19.5" hidden="1" customHeight="1">
      <c r="A191" s="172" t="s">
        <v>3558</v>
      </c>
      <c r="B191" s="176">
        <v>46112</v>
      </c>
      <c r="C191" s="172" t="s">
        <v>2694</v>
      </c>
      <c r="D191" s="172" t="s">
        <v>82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-17.37</v>
      </c>
    </row>
    <row r="192" spans="1:16" ht="19.5" hidden="1" customHeight="1">
      <c r="A192" s="172" t="s">
        <v>3559</v>
      </c>
      <c r="B192" s="176">
        <v>46112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2163</v>
      </c>
      <c r="J192" s="176">
        <v>46110</v>
      </c>
      <c r="K192" s="172" t="s">
        <v>93</v>
      </c>
      <c r="L192" s="172" t="s">
        <v>94</v>
      </c>
      <c r="M192" s="179">
        <v>0.43</v>
      </c>
      <c r="N192" s="177"/>
      <c r="O192" s="177">
        <v>33</v>
      </c>
      <c r="P192" s="180">
        <v>-94.91</v>
      </c>
    </row>
    <row r="193" spans="1:16" ht="19.5" hidden="1" customHeight="1">
      <c r="A193" s="172" t="s">
        <v>3559</v>
      </c>
      <c r="B193" s="176">
        <v>46112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2163</v>
      </c>
      <c r="J193" s="176">
        <v>46110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826.05</v>
      </c>
    </row>
    <row r="194" spans="1:16" ht="19.5" hidden="1" customHeight="1">
      <c r="A194" s="172" t="s">
        <v>3559</v>
      </c>
      <c r="B194" s="176">
        <v>46112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2163</v>
      </c>
      <c r="J194" s="176">
        <v>46110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3559</v>
      </c>
      <c r="B195" s="176">
        <v>46112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2163</v>
      </c>
      <c r="J195" s="176">
        <v>46110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1336.95</v>
      </c>
    </row>
    <row r="196" spans="1:16" ht="19.5" hidden="1" customHeight="1">
      <c r="A196" s="172" t="s">
        <v>3559</v>
      </c>
      <c r="B196" s="176">
        <v>46112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2163</v>
      </c>
      <c r="J196" s="176">
        <v>46110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-930.09</v>
      </c>
    </row>
    <row r="197" spans="1:16" ht="19.5" hidden="1" customHeight="1">
      <c r="A197" s="172" t="s">
        <v>3559</v>
      </c>
      <c r="B197" s="176">
        <v>46112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2163</v>
      </c>
      <c r="J197" s="176">
        <v>46110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-7.56</v>
      </c>
    </row>
    <row r="198" spans="1:16" ht="19.5" hidden="1" customHeight="1">
      <c r="A198" s="172" t="s">
        <v>3559</v>
      </c>
      <c r="B198" s="176">
        <v>46112</v>
      </c>
      <c r="C198" s="172" t="s">
        <v>2694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46110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-7.1</v>
      </c>
    </row>
    <row r="199" spans="1:16" ht="19.5" hidden="1" customHeight="1">
      <c r="A199" s="172" t="s">
        <v>3560</v>
      </c>
      <c r="B199" s="176">
        <v>46112</v>
      </c>
      <c r="C199" s="172" t="s">
        <v>92</v>
      </c>
      <c r="D199" s="172" t="s">
        <v>24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2146</v>
      </c>
      <c r="J199" s="176">
        <v>46110</v>
      </c>
      <c r="K199" s="172" t="s">
        <v>93</v>
      </c>
      <c r="L199" s="172" t="s">
        <v>94</v>
      </c>
      <c r="M199" s="179">
        <v>0.43</v>
      </c>
      <c r="N199" s="177"/>
      <c r="O199" s="177">
        <v>33</v>
      </c>
      <c r="P199" s="180">
        <v>-82.21</v>
      </c>
    </row>
    <row r="200" spans="1:16" ht="19.5" hidden="1" customHeight="1">
      <c r="A200" s="172" t="s">
        <v>3560</v>
      </c>
      <c r="B200" s="176">
        <v>46112</v>
      </c>
      <c r="C200" s="172" t="s">
        <v>100</v>
      </c>
      <c r="D200" s="172" t="s">
        <v>101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2146</v>
      </c>
      <c r="J200" s="176">
        <v>46110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785.71</v>
      </c>
    </row>
    <row r="201" spans="1:16" ht="19.5" hidden="1" customHeight="1">
      <c r="A201" s="172" t="s">
        <v>3560</v>
      </c>
      <c r="B201" s="176">
        <v>46112</v>
      </c>
      <c r="C201" s="172" t="s">
        <v>100</v>
      </c>
      <c r="D201" s="172" t="s">
        <v>102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2146</v>
      </c>
      <c r="J201" s="176">
        <v>46110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7.86</v>
      </c>
    </row>
    <row r="202" spans="1:16" ht="19.5" hidden="1" customHeight="1">
      <c r="A202" s="172" t="s">
        <v>3560</v>
      </c>
      <c r="B202" s="176">
        <v>46112</v>
      </c>
      <c r="C202" s="172" t="s">
        <v>100</v>
      </c>
      <c r="D202" s="172" t="s">
        <v>103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2146</v>
      </c>
      <c r="J202" s="176">
        <v>46110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1352.43</v>
      </c>
    </row>
    <row r="203" spans="1:16" ht="19.5" hidden="1" customHeight="1">
      <c r="A203" s="172" t="s">
        <v>3560</v>
      </c>
      <c r="B203" s="176">
        <v>46112</v>
      </c>
      <c r="C203" s="172" t="s">
        <v>104</v>
      </c>
      <c r="D203" s="172" t="s">
        <v>105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2146</v>
      </c>
      <c r="J203" s="176">
        <v>46110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-922.78</v>
      </c>
    </row>
    <row r="204" spans="1:16" ht="19.5" hidden="1" customHeight="1">
      <c r="A204" s="172" t="s">
        <v>3560</v>
      </c>
      <c r="B204" s="176">
        <v>46112</v>
      </c>
      <c r="C204" s="172" t="s">
        <v>2694</v>
      </c>
      <c r="D204" s="172" t="s">
        <v>95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2146</v>
      </c>
      <c r="J204" s="176">
        <v>46110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-19.36</v>
      </c>
    </row>
    <row r="205" spans="1:16" ht="19.5" hidden="1" customHeight="1">
      <c r="A205" s="172" t="s">
        <v>3560</v>
      </c>
      <c r="B205" s="176">
        <v>46112</v>
      </c>
      <c r="C205" s="172" t="s">
        <v>2694</v>
      </c>
      <c r="D205" s="172" t="s">
        <v>82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0</v>
      </c>
      <c r="J205" s="176">
        <v>46110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-14.93</v>
      </c>
    </row>
    <row r="206" spans="1:16" ht="19.5" hidden="1" customHeight="1">
      <c r="A206" s="172" t="s">
        <v>3561</v>
      </c>
      <c r="B206" s="176">
        <v>46112</v>
      </c>
      <c r="C206" s="172" t="s">
        <v>92</v>
      </c>
      <c r="D206" s="172" t="s">
        <v>24</v>
      </c>
      <c r="E206" s="172" t="s">
        <v>39</v>
      </c>
      <c r="F206" s="172" t="s">
        <v>117</v>
      </c>
      <c r="G206" s="172" t="s">
        <v>84</v>
      </c>
      <c r="H206" s="177">
        <v>1</v>
      </c>
      <c r="I206" s="178">
        <v>2103</v>
      </c>
      <c r="J206" s="176">
        <v>46108</v>
      </c>
      <c r="K206" s="172" t="s">
        <v>93</v>
      </c>
      <c r="L206" s="172" t="s">
        <v>94</v>
      </c>
      <c r="M206" s="179">
        <v>0.43</v>
      </c>
      <c r="N206" s="177"/>
      <c r="O206" s="177">
        <v>35</v>
      </c>
      <c r="P206" s="180">
        <v>-95.39</v>
      </c>
    </row>
    <row r="207" spans="1:16" ht="19.5" hidden="1" customHeight="1">
      <c r="A207" s="172" t="s">
        <v>3561</v>
      </c>
      <c r="B207" s="176">
        <v>46112</v>
      </c>
      <c r="C207" s="172" t="s">
        <v>100</v>
      </c>
      <c r="D207" s="172" t="s">
        <v>101</v>
      </c>
      <c r="E207" s="172" t="s">
        <v>39</v>
      </c>
      <c r="F207" s="172" t="s">
        <v>117</v>
      </c>
      <c r="G207" s="172" t="s">
        <v>84</v>
      </c>
      <c r="H207" s="177">
        <v>1</v>
      </c>
      <c r="I207" s="178">
        <v>2103</v>
      </c>
      <c r="J207" s="176">
        <v>46108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741.9</v>
      </c>
    </row>
    <row r="208" spans="1:16" ht="19.5" hidden="1" customHeight="1">
      <c r="A208" s="172" t="s">
        <v>3561</v>
      </c>
      <c r="B208" s="176">
        <v>46112</v>
      </c>
      <c r="C208" s="172" t="s">
        <v>100</v>
      </c>
      <c r="D208" s="172" t="s">
        <v>102</v>
      </c>
      <c r="E208" s="172" t="s">
        <v>39</v>
      </c>
      <c r="F208" s="172" t="s">
        <v>117</v>
      </c>
      <c r="G208" s="172" t="s">
        <v>84</v>
      </c>
      <c r="H208" s="177">
        <v>1</v>
      </c>
      <c r="I208" s="178">
        <v>2103</v>
      </c>
      <c r="J208" s="176">
        <v>46108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7.42</v>
      </c>
    </row>
    <row r="209" spans="1:16" ht="19.5" hidden="1" customHeight="1">
      <c r="A209" s="172" t="s">
        <v>3561</v>
      </c>
      <c r="B209" s="176">
        <v>46112</v>
      </c>
      <c r="C209" s="172" t="s">
        <v>100</v>
      </c>
      <c r="D209" s="172" t="s">
        <v>103</v>
      </c>
      <c r="E209" s="172" t="s">
        <v>39</v>
      </c>
      <c r="F209" s="172" t="s">
        <v>117</v>
      </c>
      <c r="G209" s="172" t="s">
        <v>84</v>
      </c>
      <c r="H209" s="177">
        <v>1</v>
      </c>
      <c r="I209" s="178">
        <v>2103</v>
      </c>
      <c r="J209" s="176">
        <v>46108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1353.68</v>
      </c>
    </row>
    <row r="210" spans="1:16" ht="19.5" hidden="1" customHeight="1">
      <c r="A210" s="172" t="s">
        <v>3561</v>
      </c>
      <c r="B210" s="176">
        <v>46112</v>
      </c>
      <c r="C210" s="172" t="s">
        <v>104</v>
      </c>
      <c r="D210" s="172" t="s">
        <v>105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2103</v>
      </c>
      <c r="J210" s="176">
        <v>46108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-904.29</v>
      </c>
    </row>
    <row r="211" spans="1:16" ht="19.5" hidden="1" customHeight="1">
      <c r="A211" s="172" t="s">
        <v>3561</v>
      </c>
      <c r="B211" s="176">
        <v>46112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2103</v>
      </c>
      <c r="J211" s="176">
        <v>46108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-5.68</v>
      </c>
    </row>
    <row r="212" spans="1:16" ht="19.5" hidden="1" customHeight="1">
      <c r="A212" s="172" t="s">
        <v>3561</v>
      </c>
      <c r="B212" s="176">
        <v>46112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46108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-14.1</v>
      </c>
    </row>
    <row r="213" spans="1:16" ht="19.5" hidden="1" customHeight="1">
      <c r="A213" s="172" t="s">
        <v>3562</v>
      </c>
      <c r="B213" s="176">
        <v>46112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46112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-21.35</v>
      </c>
    </row>
    <row r="214" spans="1:16" ht="19.5" hidden="1" customHeight="1">
      <c r="A214" s="172" t="s">
        <v>3531</v>
      </c>
      <c r="B214" s="176">
        <v>46112</v>
      </c>
      <c r="C214" s="172" t="s">
        <v>92</v>
      </c>
      <c r="D214" s="172" t="s">
        <v>24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0</v>
      </c>
      <c r="J214" s="176">
        <v>46109</v>
      </c>
      <c r="K214" s="172" t="s">
        <v>93</v>
      </c>
      <c r="L214" s="172" t="s">
        <v>94</v>
      </c>
      <c r="M214" s="179">
        <v>0</v>
      </c>
      <c r="N214" s="177"/>
      <c r="O214" s="177">
        <v>34</v>
      </c>
      <c r="P214" s="180">
        <v>-46.77</v>
      </c>
    </row>
    <row r="215" spans="1:16" ht="19.5" hidden="1" customHeight="1">
      <c r="A215" s="172" t="s">
        <v>3531</v>
      </c>
      <c r="B215" s="176">
        <v>46112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-11.35</v>
      </c>
    </row>
    <row r="216" spans="1:16" ht="19.5" hidden="1" customHeight="1">
      <c r="A216" s="172" t="s">
        <v>3531</v>
      </c>
      <c r="B216" s="176">
        <v>46112</v>
      </c>
      <c r="C216" s="172" t="s">
        <v>92</v>
      </c>
      <c r="D216" s="172" t="s">
        <v>96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3531</v>
      </c>
      <c r="B217" s="176">
        <v>46112</v>
      </c>
      <c r="C217" s="172" t="s">
        <v>92</v>
      </c>
      <c r="D217" s="172" t="s">
        <v>97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3531</v>
      </c>
      <c r="B218" s="176">
        <v>46112</v>
      </c>
      <c r="C218" s="172" t="s">
        <v>2694</v>
      </c>
      <c r="D218" s="172" t="s">
        <v>98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3563</v>
      </c>
      <c r="B219" s="176">
        <v>46112</v>
      </c>
      <c r="C219" s="172" t="s">
        <v>92</v>
      </c>
      <c r="D219" s="172" t="s">
        <v>24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2750</v>
      </c>
      <c r="J219" s="176">
        <v>46106</v>
      </c>
      <c r="K219" s="172" t="s">
        <v>93</v>
      </c>
      <c r="L219" s="172" t="s">
        <v>94</v>
      </c>
      <c r="M219" s="179">
        <v>0.43</v>
      </c>
      <c r="N219" s="177"/>
      <c r="O219" s="177">
        <v>34</v>
      </c>
      <c r="P219" s="180">
        <v>-98.37</v>
      </c>
    </row>
    <row r="220" spans="1:16" ht="19.5" hidden="1" customHeight="1">
      <c r="A220" s="172" t="s">
        <v>3563</v>
      </c>
      <c r="B220" s="176">
        <v>46112</v>
      </c>
      <c r="C220" s="172" t="s">
        <v>100</v>
      </c>
      <c r="D220" s="172" t="s">
        <v>101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2750</v>
      </c>
      <c r="J220" s="176">
        <v>46106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1209.52</v>
      </c>
    </row>
    <row r="221" spans="1:16" ht="19.5" hidden="1" customHeight="1">
      <c r="A221" s="172" t="s">
        <v>3563</v>
      </c>
      <c r="B221" s="176">
        <v>46112</v>
      </c>
      <c r="C221" s="172" t="s">
        <v>100</v>
      </c>
      <c r="D221" s="172" t="s">
        <v>102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2750</v>
      </c>
      <c r="J221" s="176">
        <v>46106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12.1</v>
      </c>
    </row>
    <row r="222" spans="1:16" ht="19.5" hidden="1" customHeight="1">
      <c r="A222" s="172" t="s">
        <v>3563</v>
      </c>
      <c r="B222" s="176">
        <v>46112</v>
      </c>
      <c r="C222" s="172" t="s">
        <v>100</v>
      </c>
      <c r="D222" s="172" t="s">
        <v>103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2750</v>
      </c>
      <c r="J222" s="176">
        <v>46106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1528.38</v>
      </c>
    </row>
    <row r="223" spans="1:16" ht="19.5" hidden="1" customHeight="1">
      <c r="A223" s="172" t="s">
        <v>3563</v>
      </c>
      <c r="B223" s="176">
        <v>46112</v>
      </c>
      <c r="C223" s="172" t="s">
        <v>104</v>
      </c>
      <c r="D223" s="172" t="s">
        <v>105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2750</v>
      </c>
      <c r="J223" s="176">
        <v>46106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-1182.5</v>
      </c>
    </row>
    <row r="224" spans="1:16" ht="19.5" hidden="1" customHeight="1">
      <c r="A224" s="172" t="s">
        <v>3563</v>
      </c>
      <c r="B224" s="176">
        <v>46112</v>
      </c>
      <c r="C224" s="172" t="s">
        <v>2694</v>
      </c>
      <c r="D224" s="172" t="s">
        <v>95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2750</v>
      </c>
      <c r="J224" s="176">
        <v>46106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-5.53</v>
      </c>
    </row>
    <row r="225" spans="1:16" ht="19.5" hidden="1" customHeight="1">
      <c r="A225" s="172" t="s">
        <v>3564</v>
      </c>
      <c r="B225" s="176">
        <v>46112</v>
      </c>
      <c r="C225" s="172" t="s">
        <v>92</v>
      </c>
      <c r="D225" s="172" t="s">
        <v>24</v>
      </c>
      <c r="E225" s="172" t="s">
        <v>39</v>
      </c>
      <c r="F225" s="172" t="s">
        <v>117</v>
      </c>
      <c r="G225" s="172" t="s">
        <v>84</v>
      </c>
      <c r="H225" s="177">
        <v>1</v>
      </c>
      <c r="I225" s="178">
        <v>0</v>
      </c>
      <c r="J225" s="176">
        <v>46102</v>
      </c>
      <c r="K225" s="172" t="s">
        <v>93</v>
      </c>
      <c r="L225" s="172" t="s">
        <v>94</v>
      </c>
      <c r="M225" s="179">
        <v>0</v>
      </c>
      <c r="N225" s="177"/>
      <c r="O225" s="177">
        <v>31</v>
      </c>
      <c r="P225" s="180">
        <v>-46.77</v>
      </c>
    </row>
    <row r="226" spans="1:16" ht="19.5" hidden="1" customHeight="1">
      <c r="A226" s="172" t="s">
        <v>3564</v>
      </c>
      <c r="B226" s="176">
        <v>46112</v>
      </c>
      <c r="C226" s="172" t="s">
        <v>2694</v>
      </c>
      <c r="D226" s="172" t="s">
        <v>95</v>
      </c>
      <c r="E226" s="172" t="s">
        <v>39</v>
      </c>
      <c r="F226" s="172" t="s">
        <v>117</v>
      </c>
      <c r="G226" s="172" t="s">
        <v>84</v>
      </c>
      <c r="H226" s="177">
        <v>1</v>
      </c>
      <c r="I226" s="178">
        <v>0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-6.6</v>
      </c>
    </row>
    <row r="227" spans="1:16" ht="19.5" hidden="1" customHeight="1">
      <c r="A227" s="172" t="s">
        <v>3563</v>
      </c>
      <c r="B227" s="176">
        <v>46112</v>
      </c>
      <c r="C227" s="172" t="s">
        <v>2694</v>
      </c>
      <c r="D227" s="172" t="s">
        <v>82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-22.98</v>
      </c>
    </row>
    <row r="228" spans="1:16" ht="19.5" hidden="1" customHeight="1">
      <c r="A228" s="172" t="s">
        <v>3564</v>
      </c>
      <c r="B228" s="176">
        <v>46112</v>
      </c>
      <c r="C228" s="172" t="s">
        <v>92</v>
      </c>
      <c r="D228" s="172" t="s">
        <v>96</v>
      </c>
      <c r="E228" s="172" t="s">
        <v>39</v>
      </c>
      <c r="F228" s="172" t="s">
        <v>117</v>
      </c>
      <c r="G228" s="172" t="s">
        <v>84</v>
      </c>
      <c r="H228" s="177">
        <v>1</v>
      </c>
      <c r="I228" s="178">
        <v>0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3564</v>
      </c>
      <c r="B229" s="176">
        <v>46112</v>
      </c>
      <c r="C229" s="172" t="s">
        <v>92</v>
      </c>
      <c r="D229" s="172" t="s">
        <v>97</v>
      </c>
      <c r="E229" s="172" t="s">
        <v>39</v>
      </c>
      <c r="F229" s="172" t="s">
        <v>117</v>
      </c>
      <c r="G229" s="172" t="s">
        <v>84</v>
      </c>
      <c r="H229" s="177">
        <v>1</v>
      </c>
      <c r="I229" s="178">
        <v>0</v>
      </c>
      <c r="J229" s="176">
        <v>46102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-46.77</v>
      </c>
    </row>
    <row r="230" spans="1:16" ht="19.5" hidden="1" customHeight="1">
      <c r="A230" s="172" t="s">
        <v>3564</v>
      </c>
      <c r="B230" s="176">
        <v>46112</v>
      </c>
      <c r="C230" s="172" t="s">
        <v>2694</v>
      </c>
      <c r="D230" s="172" t="s">
        <v>98</v>
      </c>
      <c r="E230" s="172" t="s">
        <v>39</v>
      </c>
      <c r="F230" s="172" t="s">
        <v>117</v>
      </c>
      <c r="G230" s="172" t="s">
        <v>84</v>
      </c>
      <c r="H230" s="177">
        <v>1</v>
      </c>
      <c r="I230" s="178">
        <v>0</v>
      </c>
      <c r="J230" s="176">
        <v>46102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3565</v>
      </c>
      <c r="B231" s="176">
        <v>46112</v>
      </c>
      <c r="C231" s="172" t="s">
        <v>2694</v>
      </c>
      <c r="D231" s="172" t="s">
        <v>276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46112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-48</v>
      </c>
    </row>
    <row r="232" spans="1:16" ht="19.5" hidden="1" customHeight="1">
      <c r="A232" s="172" t="s">
        <v>3566</v>
      </c>
      <c r="B232" s="176">
        <v>46112</v>
      </c>
      <c r="C232" s="172" t="s">
        <v>2694</v>
      </c>
      <c r="D232" s="172" t="s">
        <v>276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46112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-48</v>
      </c>
    </row>
    <row r="233" spans="1:16" ht="19.5" hidden="1" customHeight="1">
      <c r="A233" s="172" t="s">
        <v>3567</v>
      </c>
      <c r="B233" s="176">
        <v>46112</v>
      </c>
      <c r="C233" s="172" t="s">
        <v>352</v>
      </c>
      <c r="D233" s="172" t="s">
        <v>3568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46112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-20</v>
      </c>
    </row>
    <row r="234" spans="1:16" ht="19.5" hidden="1" customHeight="1">
      <c r="A234" s="172" t="s">
        <v>3567</v>
      </c>
      <c r="B234" s="176">
        <v>46112</v>
      </c>
      <c r="C234" s="172" t="s">
        <v>352</v>
      </c>
      <c r="D234" s="172" t="s">
        <v>3569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46112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-9.6</v>
      </c>
    </row>
    <row r="235" spans="1:16" ht="19.5" hidden="1" customHeight="1">
      <c r="A235" s="172" t="s">
        <v>3570</v>
      </c>
      <c r="B235" s="176">
        <v>46112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46102</v>
      </c>
      <c r="K235" s="172" t="s">
        <v>93</v>
      </c>
      <c r="L235" s="172" t="s">
        <v>94</v>
      </c>
      <c r="M235" s="179">
        <v>0</v>
      </c>
      <c r="N235" s="177"/>
      <c r="O235" s="177">
        <v>31</v>
      </c>
      <c r="P235" s="180">
        <v>-46.77</v>
      </c>
    </row>
    <row r="236" spans="1:16" ht="19.5" hidden="1" customHeight="1">
      <c r="A236" s="172" t="s">
        <v>3570</v>
      </c>
      <c r="B236" s="176">
        <v>46112</v>
      </c>
      <c r="C236" s="172" t="s">
        <v>92</v>
      </c>
      <c r="D236" s="172" t="s">
        <v>96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46102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0</v>
      </c>
    </row>
    <row r="237" spans="1:16" ht="19.5" hidden="1" customHeight="1">
      <c r="A237" s="172" t="s">
        <v>3570</v>
      </c>
      <c r="B237" s="176">
        <v>46112</v>
      </c>
      <c r="C237" s="172" t="s">
        <v>92</v>
      </c>
      <c r="D237" s="172" t="s">
        <v>97</v>
      </c>
      <c r="E237" s="172" t="s">
        <v>43</v>
      </c>
      <c r="F237" s="172" t="s">
        <v>125</v>
      </c>
      <c r="G237" s="172" t="s">
        <v>84</v>
      </c>
      <c r="H237" s="177">
        <v>1</v>
      </c>
      <c r="I237" s="178">
        <v>0</v>
      </c>
      <c r="J237" s="176">
        <v>46102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-46.77</v>
      </c>
    </row>
    <row r="238" spans="1:16" ht="19.5" hidden="1" customHeight="1">
      <c r="A238" s="172" t="s">
        <v>3571</v>
      </c>
      <c r="B238" s="176">
        <v>46112</v>
      </c>
      <c r="C238" s="172" t="s">
        <v>92</v>
      </c>
      <c r="D238" s="172" t="s">
        <v>24</v>
      </c>
      <c r="E238" s="172" t="s">
        <v>38</v>
      </c>
      <c r="F238" s="172" t="s">
        <v>87</v>
      </c>
      <c r="G238" s="172" t="s">
        <v>84</v>
      </c>
      <c r="H238" s="177">
        <v>1</v>
      </c>
      <c r="I238" s="178">
        <v>2103</v>
      </c>
      <c r="J238" s="176">
        <v>46109</v>
      </c>
      <c r="K238" s="172" t="s">
        <v>93</v>
      </c>
      <c r="L238" s="172" t="s">
        <v>94</v>
      </c>
      <c r="M238" s="179">
        <v>0.43</v>
      </c>
      <c r="N238" s="177"/>
      <c r="O238" s="177">
        <v>34</v>
      </c>
      <c r="P238" s="180">
        <v>-89.31</v>
      </c>
    </row>
    <row r="239" spans="1:16" ht="19.5" hidden="1" customHeight="1">
      <c r="A239" s="172" t="s">
        <v>3571</v>
      </c>
      <c r="B239" s="176">
        <v>46112</v>
      </c>
      <c r="C239" s="172" t="s">
        <v>100</v>
      </c>
      <c r="D239" s="172" t="s">
        <v>101</v>
      </c>
      <c r="E239" s="172" t="s">
        <v>38</v>
      </c>
      <c r="F239" s="172" t="s">
        <v>87</v>
      </c>
      <c r="G239" s="172" t="s">
        <v>84</v>
      </c>
      <c r="H239" s="177">
        <v>1</v>
      </c>
      <c r="I239" s="178">
        <v>2103</v>
      </c>
      <c r="J239" s="176">
        <v>46109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733.33</v>
      </c>
    </row>
    <row r="240" spans="1:16" ht="19.5" hidden="1" customHeight="1">
      <c r="A240" s="172" t="s">
        <v>3571</v>
      </c>
      <c r="B240" s="176">
        <v>46112</v>
      </c>
      <c r="C240" s="172" t="s">
        <v>100</v>
      </c>
      <c r="D240" s="172" t="s">
        <v>102</v>
      </c>
      <c r="E240" s="172" t="s">
        <v>38</v>
      </c>
      <c r="F240" s="172" t="s">
        <v>87</v>
      </c>
      <c r="G240" s="172" t="s">
        <v>84</v>
      </c>
      <c r="H240" s="177">
        <v>1</v>
      </c>
      <c r="I240" s="178">
        <v>2103</v>
      </c>
      <c r="J240" s="176">
        <v>46109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7.33</v>
      </c>
    </row>
    <row r="241" spans="1:16" ht="19.5" hidden="1" customHeight="1">
      <c r="A241" s="172" t="s">
        <v>3571</v>
      </c>
      <c r="B241" s="176">
        <v>46112</v>
      </c>
      <c r="C241" s="172" t="s">
        <v>100</v>
      </c>
      <c r="D241" s="172" t="s">
        <v>103</v>
      </c>
      <c r="E241" s="172" t="s">
        <v>38</v>
      </c>
      <c r="F241" s="172" t="s">
        <v>87</v>
      </c>
      <c r="G241" s="172" t="s">
        <v>84</v>
      </c>
      <c r="H241" s="177">
        <v>1</v>
      </c>
      <c r="I241" s="178">
        <v>2103</v>
      </c>
      <c r="J241" s="176">
        <v>46109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1362.34</v>
      </c>
    </row>
    <row r="242" spans="1:16" ht="19.5" hidden="1" customHeight="1">
      <c r="A242" s="172" t="s">
        <v>3571</v>
      </c>
      <c r="B242" s="176">
        <v>46112</v>
      </c>
      <c r="C242" s="172" t="s">
        <v>104</v>
      </c>
      <c r="D242" s="172" t="s">
        <v>105</v>
      </c>
      <c r="E242" s="172" t="s">
        <v>38</v>
      </c>
      <c r="F242" s="172" t="s">
        <v>87</v>
      </c>
      <c r="G242" s="172" t="s">
        <v>84</v>
      </c>
      <c r="H242" s="177">
        <v>1</v>
      </c>
      <c r="I242" s="178">
        <v>2103</v>
      </c>
      <c r="J242" s="176">
        <v>46109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-904.29</v>
      </c>
    </row>
    <row r="243" spans="1:16" ht="19.5" hidden="1" customHeight="1">
      <c r="A243" s="172" t="s">
        <v>3571</v>
      </c>
      <c r="B243" s="176">
        <v>46112</v>
      </c>
      <c r="C243" s="172" t="s">
        <v>2694</v>
      </c>
      <c r="D243" s="172" t="s">
        <v>95</v>
      </c>
      <c r="E243" s="172" t="s">
        <v>38</v>
      </c>
      <c r="F243" s="172" t="s">
        <v>87</v>
      </c>
      <c r="G243" s="172" t="s">
        <v>84</v>
      </c>
      <c r="H243" s="177">
        <v>1</v>
      </c>
      <c r="I243" s="178">
        <v>2103</v>
      </c>
      <c r="J243" s="176">
        <v>46109</v>
      </c>
      <c r="K243" s="172" t="s">
        <v>93</v>
      </c>
      <c r="L243" s="172" t="s">
        <v>94</v>
      </c>
      <c r="M243" s="179">
        <v>0.43</v>
      </c>
      <c r="N243" s="177"/>
      <c r="O243" s="177"/>
      <c r="P243" s="180">
        <v>-6.88</v>
      </c>
    </row>
    <row r="244" spans="1:16" ht="19.5" hidden="1" customHeight="1">
      <c r="A244" s="172" t="s">
        <v>3571</v>
      </c>
      <c r="B244" s="176">
        <v>46112</v>
      </c>
      <c r="C244" s="172" t="s">
        <v>2694</v>
      </c>
      <c r="D244" s="172" t="s">
        <v>82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46109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-13.93</v>
      </c>
    </row>
    <row r="245" spans="1:16" ht="19.5" hidden="1" customHeight="1">
      <c r="A245" s="172" t="s">
        <v>3572</v>
      </c>
      <c r="B245" s="176">
        <v>46112</v>
      </c>
      <c r="C245" s="172" t="s">
        <v>92</v>
      </c>
      <c r="D245" s="172" t="s">
        <v>24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>
        <v>34</v>
      </c>
      <c r="P245" s="180">
        <v>-46.77</v>
      </c>
    </row>
    <row r="246" spans="1:16" ht="19.5" hidden="1" customHeight="1">
      <c r="A246" s="172" t="s">
        <v>3572</v>
      </c>
      <c r="B246" s="176">
        <v>46112</v>
      </c>
      <c r="C246" s="172" t="s">
        <v>2694</v>
      </c>
      <c r="D246" s="172" t="s">
        <v>95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0</v>
      </c>
      <c r="J246" s="176">
        <v>46105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-5.57</v>
      </c>
    </row>
    <row r="247" spans="1:16" ht="19.5" hidden="1" customHeight="1">
      <c r="A247" s="172" t="s">
        <v>3573</v>
      </c>
      <c r="B247" s="176">
        <v>46112</v>
      </c>
      <c r="C247" s="172" t="s">
        <v>92</v>
      </c>
      <c r="D247" s="172" t="s">
        <v>24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46105</v>
      </c>
      <c r="K247" s="172" t="s">
        <v>93</v>
      </c>
      <c r="L247" s="172" t="s">
        <v>94</v>
      </c>
      <c r="M247" s="179">
        <v>0</v>
      </c>
      <c r="N247" s="177"/>
      <c r="O247" s="177">
        <v>34</v>
      </c>
      <c r="P247" s="180">
        <v>-46.77</v>
      </c>
    </row>
    <row r="248" spans="1:16" ht="19.5" hidden="1" customHeight="1">
      <c r="A248" s="172" t="s">
        <v>3573</v>
      </c>
      <c r="B248" s="176">
        <v>46112</v>
      </c>
      <c r="C248" s="172" t="s">
        <v>2694</v>
      </c>
      <c r="D248" s="172" t="s">
        <v>95</v>
      </c>
      <c r="E248" s="172" t="s">
        <v>39</v>
      </c>
      <c r="F248" s="172" t="s">
        <v>117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-5.59</v>
      </c>
    </row>
    <row r="249" spans="1:16" ht="19.5" hidden="1" customHeight="1">
      <c r="A249" s="172" t="s">
        <v>3572</v>
      </c>
      <c r="B249" s="176">
        <v>46112</v>
      </c>
      <c r="C249" s="172" t="s">
        <v>92</v>
      </c>
      <c r="D249" s="172" t="s">
        <v>96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46105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3572</v>
      </c>
      <c r="B250" s="176">
        <v>46112</v>
      </c>
      <c r="C250" s="172" t="s">
        <v>92</v>
      </c>
      <c r="D250" s="172" t="s">
        <v>97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46105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-46.77</v>
      </c>
    </row>
    <row r="251" spans="1:16" ht="19.5" hidden="1" customHeight="1">
      <c r="A251" s="172" t="s">
        <v>3572</v>
      </c>
      <c r="B251" s="176">
        <v>46112</v>
      </c>
      <c r="C251" s="172" t="s">
        <v>2694</v>
      </c>
      <c r="D251" s="172" t="s">
        <v>98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46105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3573</v>
      </c>
      <c r="B252" s="176">
        <v>46112</v>
      </c>
      <c r="C252" s="172" t="s">
        <v>92</v>
      </c>
      <c r="D252" s="172" t="s">
        <v>96</v>
      </c>
      <c r="E252" s="172" t="s">
        <v>39</v>
      </c>
      <c r="F252" s="172" t="s">
        <v>117</v>
      </c>
      <c r="G252" s="172" t="s">
        <v>84</v>
      </c>
      <c r="H252" s="177">
        <v>1</v>
      </c>
      <c r="I252" s="178">
        <v>0</v>
      </c>
      <c r="J252" s="176">
        <v>46105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3573</v>
      </c>
      <c r="B253" s="176">
        <v>46112</v>
      </c>
      <c r="C253" s="172" t="s">
        <v>92</v>
      </c>
      <c r="D253" s="172" t="s">
        <v>97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46105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3573</v>
      </c>
      <c r="B254" s="176">
        <v>46112</v>
      </c>
      <c r="C254" s="172" t="s">
        <v>2694</v>
      </c>
      <c r="D254" s="172" t="s">
        <v>98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46105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3574</v>
      </c>
      <c r="B255" s="176">
        <v>46112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46105</v>
      </c>
      <c r="K255" s="172" t="s">
        <v>93</v>
      </c>
      <c r="L255" s="172" t="s">
        <v>94</v>
      </c>
      <c r="M255" s="179">
        <v>0</v>
      </c>
      <c r="N255" s="177"/>
      <c r="O255" s="177">
        <v>34</v>
      </c>
      <c r="P255" s="180">
        <v>-46.77</v>
      </c>
    </row>
    <row r="256" spans="1:16" ht="19.5" hidden="1" customHeight="1">
      <c r="A256" s="172" t="s">
        <v>3574</v>
      </c>
      <c r="B256" s="176">
        <v>46112</v>
      </c>
      <c r="C256" s="172" t="s">
        <v>2694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46105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-5.59</v>
      </c>
    </row>
    <row r="257" spans="1:16" ht="19.5" hidden="1" customHeight="1">
      <c r="A257" s="172" t="s">
        <v>3574</v>
      </c>
      <c r="B257" s="176">
        <v>46112</v>
      </c>
      <c r="C257" s="172" t="s">
        <v>92</v>
      </c>
      <c r="D257" s="172" t="s">
        <v>96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46105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hidden="1" customHeight="1">
      <c r="A258" s="172" t="s">
        <v>3574</v>
      </c>
      <c r="B258" s="176">
        <v>46112</v>
      </c>
      <c r="C258" s="172" t="s">
        <v>92</v>
      </c>
      <c r="D258" s="172" t="s">
        <v>97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46105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-46.77</v>
      </c>
    </row>
    <row r="259" spans="1:16" ht="19.5" hidden="1" customHeight="1">
      <c r="A259" s="172" t="s">
        <v>3574</v>
      </c>
      <c r="B259" s="176">
        <v>46112</v>
      </c>
      <c r="C259" s="172" t="s">
        <v>2694</v>
      </c>
      <c r="D259" s="172" t="s">
        <v>98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46105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-15</v>
      </c>
    </row>
    <row r="260" spans="1:16" ht="19.5" hidden="1" customHeight="1">
      <c r="A260" s="172" t="s">
        <v>3575</v>
      </c>
      <c r="B260" s="176">
        <v>46112</v>
      </c>
      <c r="C260" s="172" t="s">
        <v>92</v>
      </c>
      <c r="D260" s="172" t="s">
        <v>24</v>
      </c>
      <c r="E260" s="172" t="s">
        <v>39</v>
      </c>
      <c r="F260" s="172" t="s">
        <v>117</v>
      </c>
      <c r="G260" s="172" t="s">
        <v>84</v>
      </c>
      <c r="H260" s="177">
        <v>1</v>
      </c>
      <c r="I260" s="178">
        <v>2103</v>
      </c>
      <c r="J260" s="176">
        <v>46110</v>
      </c>
      <c r="K260" s="172" t="s">
        <v>93</v>
      </c>
      <c r="L260" s="172" t="s">
        <v>94</v>
      </c>
      <c r="M260" s="179">
        <v>0.43</v>
      </c>
      <c r="N260" s="177"/>
      <c r="O260" s="177">
        <v>33</v>
      </c>
      <c r="P260" s="180">
        <v>-81.709999999999994</v>
      </c>
    </row>
    <row r="261" spans="1:16" ht="19.5" hidden="1" customHeight="1">
      <c r="A261" s="172" t="s">
        <v>3575</v>
      </c>
      <c r="B261" s="176">
        <v>46112</v>
      </c>
      <c r="C261" s="172" t="s">
        <v>100</v>
      </c>
      <c r="D261" s="172" t="s">
        <v>101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2103</v>
      </c>
      <c r="J261" s="176">
        <v>46110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733.33</v>
      </c>
    </row>
    <row r="262" spans="1:16" ht="19.5" hidden="1" customHeight="1">
      <c r="A262" s="172" t="s">
        <v>3575</v>
      </c>
      <c r="B262" s="176">
        <v>46112</v>
      </c>
      <c r="C262" s="172" t="s">
        <v>100</v>
      </c>
      <c r="D262" s="172" t="s">
        <v>102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2103</v>
      </c>
      <c r="J262" s="176">
        <v>46110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7.33</v>
      </c>
    </row>
    <row r="263" spans="1:16" ht="19.5" hidden="1" customHeight="1">
      <c r="A263" s="172" t="s">
        <v>3575</v>
      </c>
      <c r="B263" s="176">
        <v>46112</v>
      </c>
      <c r="C263" s="172" t="s">
        <v>100</v>
      </c>
      <c r="D263" s="172" t="s">
        <v>103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2103</v>
      </c>
      <c r="J263" s="176">
        <v>46110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1362.34</v>
      </c>
    </row>
    <row r="264" spans="1:16" ht="19.5" hidden="1" customHeight="1">
      <c r="A264" s="172" t="s">
        <v>3575</v>
      </c>
      <c r="B264" s="176">
        <v>46112</v>
      </c>
      <c r="C264" s="172" t="s">
        <v>104</v>
      </c>
      <c r="D264" s="172" t="s">
        <v>105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2103</v>
      </c>
      <c r="J264" s="176">
        <v>46110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-904.29</v>
      </c>
    </row>
    <row r="265" spans="1:16" ht="19.5" hidden="1" customHeight="1">
      <c r="A265" s="172" t="s">
        <v>3575</v>
      </c>
      <c r="B265" s="176">
        <v>46112</v>
      </c>
      <c r="C265" s="172" t="s">
        <v>2694</v>
      </c>
      <c r="D265" s="172" t="s">
        <v>95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2103</v>
      </c>
      <c r="J265" s="176">
        <v>46110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-13.45</v>
      </c>
    </row>
    <row r="266" spans="1:16" ht="19.5" hidden="1" customHeight="1">
      <c r="A266" s="172" t="s">
        <v>3576</v>
      </c>
      <c r="B266" s="176">
        <v>46112</v>
      </c>
      <c r="C266" s="172" t="s">
        <v>92</v>
      </c>
      <c r="D266" s="172" t="s">
        <v>24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2180</v>
      </c>
      <c r="J266" s="176">
        <v>46110</v>
      </c>
      <c r="K266" s="172" t="s">
        <v>93</v>
      </c>
      <c r="L266" s="172" t="s">
        <v>94</v>
      </c>
      <c r="M266" s="179">
        <v>0.43</v>
      </c>
      <c r="N266" s="177"/>
      <c r="O266" s="177">
        <v>33</v>
      </c>
      <c r="P266" s="180">
        <v>-82.6</v>
      </c>
    </row>
    <row r="267" spans="1:16" ht="19.5" hidden="1" customHeight="1">
      <c r="A267" s="172" t="s">
        <v>3576</v>
      </c>
      <c r="B267" s="176">
        <v>46112</v>
      </c>
      <c r="C267" s="172" t="s">
        <v>100</v>
      </c>
      <c r="D267" s="172" t="s">
        <v>101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2180</v>
      </c>
      <c r="J267" s="176">
        <v>46110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760</v>
      </c>
    </row>
    <row r="268" spans="1:16" ht="19.5" hidden="1" customHeight="1">
      <c r="A268" s="172" t="s">
        <v>3576</v>
      </c>
      <c r="B268" s="176">
        <v>46112</v>
      </c>
      <c r="C268" s="172" t="s">
        <v>100</v>
      </c>
      <c r="D268" s="172" t="s">
        <v>102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2180</v>
      </c>
      <c r="J268" s="176">
        <v>46110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7.6</v>
      </c>
    </row>
    <row r="269" spans="1:16" ht="19.5" hidden="1" customHeight="1">
      <c r="A269" s="172" t="s">
        <v>3576</v>
      </c>
      <c r="B269" s="176">
        <v>46112</v>
      </c>
      <c r="C269" s="172" t="s">
        <v>100</v>
      </c>
      <c r="D269" s="172" t="s">
        <v>103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2180</v>
      </c>
      <c r="J269" s="176">
        <v>46110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1412.4</v>
      </c>
    </row>
    <row r="270" spans="1:16" ht="19.5" hidden="1" customHeight="1">
      <c r="A270" s="172" t="s">
        <v>3576</v>
      </c>
      <c r="B270" s="176">
        <v>46112</v>
      </c>
      <c r="C270" s="172" t="s">
        <v>104</v>
      </c>
      <c r="D270" s="172" t="s">
        <v>105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2180</v>
      </c>
      <c r="J270" s="176">
        <v>46110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-937.4</v>
      </c>
    </row>
    <row r="271" spans="1:16" ht="19.5" hidden="1" customHeight="1">
      <c r="A271" s="172" t="s">
        <v>3576</v>
      </c>
      <c r="B271" s="176">
        <v>46112</v>
      </c>
      <c r="C271" s="172" t="s">
        <v>2694</v>
      </c>
      <c r="D271" s="172" t="s">
        <v>95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2180</v>
      </c>
      <c r="J271" s="176">
        <v>46110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-14.31</v>
      </c>
    </row>
    <row r="272" spans="1:16" ht="19.5" hidden="1" customHeight="1">
      <c r="A272" s="172" t="s">
        <v>3577</v>
      </c>
      <c r="B272" s="176">
        <v>46112</v>
      </c>
      <c r="C272" s="172" t="s">
        <v>92</v>
      </c>
      <c r="D272" s="172" t="s">
        <v>24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2103</v>
      </c>
      <c r="J272" s="176">
        <v>46110</v>
      </c>
      <c r="K272" s="172" t="s">
        <v>93</v>
      </c>
      <c r="L272" s="172" t="s">
        <v>94</v>
      </c>
      <c r="M272" s="179">
        <v>0.43</v>
      </c>
      <c r="N272" s="177"/>
      <c r="O272" s="177">
        <v>33</v>
      </c>
      <c r="P272" s="180">
        <v>-81.709999999999994</v>
      </c>
    </row>
    <row r="273" spans="1:16" ht="19.5" hidden="1" customHeight="1">
      <c r="A273" s="172" t="s">
        <v>3577</v>
      </c>
      <c r="B273" s="176">
        <v>46112</v>
      </c>
      <c r="C273" s="172" t="s">
        <v>100</v>
      </c>
      <c r="D273" s="172" t="s">
        <v>101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2103</v>
      </c>
      <c r="J273" s="176">
        <v>46110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802.28</v>
      </c>
    </row>
    <row r="274" spans="1:16" ht="19.5" hidden="1" customHeight="1">
      <c r="A274" s="172" t="s">
        <v>3577</v>
      </c>
      <c r="B274" s="176">
        <v>46112</v>
      </c>
      <c r="C274" s="172" t="s">
        <v>100</v>
      </c>
      <c r="D274" s="172" t="s">
        <v>102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2103</v>
      </c>
      <c r="J274" s="176">
        <v>46110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8.02</v>
      </c>
    </row>
    <row r="275" spans="1:16" ht="19.5" hidden="1" customHeight="1">
      <c r="A275" s="172" t="s">
        <v>3577</v>
      </c>
      <c r="B275" s="176">
        <v>46112</v>
      </c>
      <c r="C275" s="172" t="s">
        <v>100</v>
      </c>
      <c r="D275" s="172" t="s">
        <v>103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2103</v>
      </c>
      <c r="J275" s="176">
        <v>46110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1292.7</v>
      </c>
    </row>
    <row r="276" spans="1:16" ht="19.5" hidden="1" customHeight="1">
      <c r="A276" s="172" t="s">
        <v>3577</v>
      </c>
      <c r="B276" s="176">
        <v>46112</v>
      </c>
      <c r="C276" s="172" t="s">
        <v>104</v>
      </c>
      <c r="D276" s="172" t="s">
        <v>105</v>
      </c>
      <c r="E276" s="172" t="s">
        <v>39</v>
      </c>
      <c r="F276" s="172" t="s">
        <v>117</v>
      </c>
      <c r="G276" s="172" t="s">
        <v>84</v>
      </c>
      <c r="H276" s="177">
        <v>1</v>
      </c>
      <c r="I276" s="178">
        <v>2103</v>
      </c>
      <c r="J276" s="176">
        <v>46110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-904.29</v>
      </c>
    </row>
    <row r="277" spans="1:16" ht="19.5" hidden="1" customHeight="1">
      <c r="A277" s="172" t="s">
        <v>3577</v>
      </c>
      <c r="B277" s="176">
        <v>46112</v>
      </c>
      <c r="C277" s="172" t="s">
        <v>2694</v>
      </c>
      <c r="D277" s="172" t="s">
        <v>95</v>
      </c>
      <c r="E277" s="172" t="s">
        <v>39</v>
      </c>
      <c r="F277" s="172" t="s">
        <v>117</v>
      </c>
      <c r="G277" s="172" t="s">
        <v>84</v>
      </c>
      <c r="H277" s="177">
        <v>1</v>
      </c>
      <c r="I277" s="178">
        <v>2103</v>
      </c>
      <c r="J277" s="176">
        <v>46110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-5.68</v>
      </c>
    </row>
    <row r="278" spans="1:16" ht="19.5" hidden="1" customHeight="1">
      <c r="A278" s="172" t="s">
        <v>3575</v>
      </c>
      <c r="B278" s="176">
        <v>46112</v>
      </c>
      <c r="C278" s="172" t="s">
        <v>2694</v>
      </c>
      <c r="D278" s="172" t="s">
        <v>82</v>
      </c>
      <c r="E278" s="172" t="s">
        <v>39</v>
      </c>
      <c r="F278" s="172" t="s">
        <v>117</v>
      </c>
      <c r="G278" s="172" t="s">
        <v>84</v>
      </c>
      <c r="H278" s="177">
        <v>1</v>
      </c>
      <c r="I278" s="178">
        <v>0</v>
      </c>
      <c r="J278" s="176">
        <v>46110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-13.93</v>
      </c>
    </row>
    <row r="279" spans="1:16" ht="19.5" hidden="1" customHeight="1">
      <c r="A279" s="172" t="s">
        <v>3576</v>
      </c>
      <c r="B279" s="176">
        <v>46112</v>
      </c>
      <c r="C279" s="172" t="s">
        <v>2694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46110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-14.44</v>
      </c>
    </row>
    <row r="280" spans="1:16" ht="19.5" hidden="1" customHeight="1">
      <c r="A280" s="172" t="s">
        <v>3577</v>
      </c>
      <c r="B280" s="176">
        <v>46112</v>
      </c>
      <c r="C280" s="172" t="s">
        <v>2694</v>
      </c>
      <c r="D280" s="172" t="s">
        <v>82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46110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-15.24</v>
      </c>
    </row>
    <row r="281" spans="1:16" ht="19.5" hidden="1" customHeight="1">
      <c r="A281" s="172" t="s">
        <v>3578</v>
      </c>
      <c r="B281" s="176">
        <v>46112</v>
      </c>
      <c r="C281" s="172" t="s">
        <v>92</v>
      </c>
      <c r="D281" s="172" t="s">
        <v>24</v>
      </c>
      <c r="E281" s="172" t="s">
        <v>58</v>
      </c>
      <c r="F281" s="172" t="s">
        <v>1300</v>
      </c>
      <c r="G281" s="172" t="s">
        <v>84</v>
      </c>
      <c r="H281" s="177">
        <v>1</v>
      </c>
      <c r="I281" s="178">
        <v>2443</v>
      </c>
      <c r="J281" s="176">
        <v>46110</v>
      </c>
      <c r="K281" s="172" t="s">
        <v>93</v>
      </c>
      <c r="L281" s="172" t="s">
        <v>94</v>
      </c>
      <c r="M281" s="179">
        <v>0.43</v>
      </c>
      <c r="N281" s="177"/>
      <c r="O281" s="177">
        <v>33</v>
      </c>
      <c r="P281" s="180">
        <v>-98.13</v>
      </c>
    </row>
    <row r="282" spans="1:16" ht="19.5" hidden="1" customHeight="1">
      <c r="A282" s="172" t="s">
        <v>3578</v>
      </c>
      <c r="B282" s="176">
        <v>46112</v>
      </c>
      <c r="C282" s="172" t="s">
        <v>100</v>
      </c>
      <c r="D282" s="172" t="s">
        <v>101</v>
      </c>
      <c r="E282" s="172" t="s">
        <v>58</v>
      </c>
      <c r="F282" s="172" t="s">
        <v>1300</v>
      </c>
      <c r="G282" s="172" t="s">
        <v>84</v>
      </c>
      <c r="H282" s="177">
        <v>1</v>
      </c>
      <c r="I282" s="178">
        <v>2443</v>
      </c>
      <c r="J282" s="176">
        <v>46110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924.31</v>
      </c>
    </row>
    <row r="283" spans="1:16" ht="19.5" hidden="1" customHeight="1">
      <c r="A283" s="172" t="s">
        <v>3578</v>
      </c>
      <c r="B283" s="176">
        <v>46112</v>
      </c>
      <c r="C283" s="172" t="s">
        <v>100</v>
      </c>
      <c r="D283" s="172" t="s">
        <v>102</v>
      </c>
      <c r="E283" s="172" t="s">
        <v>58</v>
      </c>
      <c r="F283" s="172" t="s">
        <v>1300</v>
      </c>
      <c r="G283" s="172" t="s">
        <v>84</v>
      </c>
      <c r="H283" s="177">
        <v>1</v>
      </c>
      <c r="I283" s="178">
        <v>2443</v>
      </c>
      <c r="J283" s="176">
        <v>46110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3578</v>
      </c>
      <c r="B284" s="176">
        <v>46112</v>
      </c>
      <c r="C284" s="172" t="s">
        <v>100</v>
      </c>
      <c r="D284" s="172" t="s">
        <v>103</v>
      </c>
      <c r="E284" s="172" t="s">
        <v>58</v>
      </c>
      <c r="F284" s="172" t="s">
        <v>1300</v>
      </c>
      <c r="G284" s="172" t="s">
        <v>84</v>
      </c>
      <c r="H284" s="177">
        <v>1</v>
      </c>
      <c r="I284" s="178">
        <v>2443</v>
      </c>
      <c r="J284" s="176">
        <v>46110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1518.69</v>
      </c>
    </row>
    <row r="285" spans="1:16" ht="19.5" hidden="1" customHeight="1">
      <c r="A285" s="172" t="s">
        <v>3578</v>
      </c>
      <c r="B285" s="176">
        <v>46112</v>
      </c>
      <c r="C285" s="172" t="s">
        <v>104</v>
      </c>
      <c r="D285" s="172" t="s">
        <v>105</v>
      </c>
      <c r="E285" s="172" t="s">
        <v>58</v>
      </c>
      <c r="F285" s="172" t="s">
        <v>1300</v>
      </c>
      <c r="G285" s="172" t="s">
        <v>84</v>
      </c>
      <c r="H285" s="177">
        <v>1</v>
      </c>
      <c r="I285" s="178">
        <v>2443</v>
      </c>
      <c r="J285" s="176">
        <v>46110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-1050.49</v>
      </c>
    </row>
    <row r="286" spans="1:16" ht="19.5" hidden="1" customHeight="1">
      <c r="A286" s="172" t="s">
        <v>3579</v>
      </c>
      <c r="B286" s="176">
        <v>46112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2750</v>
      </c>
      <c r="J286" s="176">
        <v>46111</v>
      </c>
      <c r="K286" s="172" t="s">
        <v>93</v>
      </c>
      <c r="L286" s="172" t="s">
        <v>94</v>
      </c>
      <c r="M286" s="179">
        <v>0.43</v>
      </c>
      <c r="N286" s="177"/>
      <c r="O286" s="177">
        <v>33</v>
      </c>
      <c r="P286" s="180">
        <v>-89.16</v>
      </c>
    </row>
    <row r="287" spans="1:16" ht="19.5" hidden="1" customHeight="1">
      <c r="A287" s="172" t="s">
        <v>3579</v>
      </c>
      <c r="B287" s="176">
        <v>46112</v>
      </c>
      <c r="C287" s="172" t="s">
        <v>100</v>
      </c>
      <c r="D287" s="172" t="s">
        <v>101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2750</v>
      </c>
      <c r="J287" s="176">
        <v>46111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1000.95</v>
      </c>
    </row>
    <row r="288" spans="1:16" ht="19.5" hidden="1" customHeight="1">
      <c r="A288" s="172" t="s">
        <v>3579</v>
      </c>
      <c r="B288" s="176">
        <v>46112</v>
      </c>
      <c r="C288" s="172" t="s">
        <v>100</v>
      </c>
      <c r="D288" s="172" t="s">
        <v>102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2750</v>
      </c>
      <c r="J288" s="176">
        <v>46111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10.01</v>
      </c>
    </row>
    <row r="289" spans="1:16" ht="19.5" hidden="1" customHeight="1">
      <c r="A289" s="172" t="s">
        <v>3579</v>
      </c>
      <c r="B289" s="176">
        <v>46112</v>
      </c>
      <c r="C289" s="172" t="s">
        <v>100</v>
      </c>
      <c r="D289" s="172" t="s">
        <v>103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2750</v>
      </c>
      <c r="J289" s="176">
        <v>46111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1739.04</v>
      </c>
    </row>
    <row r="290" spans="1:16" ht="19.5" hidden="1" customHeight="1">
      <c r="A290" s="172" t="s">
        <v>3579</v>
      </c>
      <c r="B290" s="176">
        <v>46112</v>
      </c>
      <c r="C290" s="172" t="s">
        <v>104</v>
      </c>
      <c r="D290" s="172" t="s">
        <v>105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2750</v>
      </c>
      <c r="J290" s="176">
        <v>46111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-1182.5</v>
      </c>
    </row>
    <row r="291" spans="1:16" ht="19.5" hidden="1" customHeight="1">
      <c r="A291" s="172" t="s">
        <v>3579</v>
      </c>
      <c r="B291" s="176">
        <v>46112</v>
      </c>
      <c r="C291" s="172" t="s">
        <v>2694</v>
      </c>
      <c r="D291" s="172" t="s">
        <v>95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2750</v>
      </c>
      <c r="J291" s="176">
        <v>46111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-6.83</v>
      </c>
    </row>
    <row r="292" spans="1:16" ht="19.5" hidden="1" customHeight="1">
      <c r="A292" s="172" t="s">
        <v>3580</v>
      </c>
      <c r="B292" s="176">
        <v>46112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46112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-7.49</v>
      </c>
    </row>
    <row r="293" spans="1:16" ht="19.5" hidden="1" customHeight="1">
      <c r="A293" s="172" t="s">
        <v>3581</v>
      </c>
      <c r="B293" s="176">
        <v>46112</v>
      </c>
      <c r="C293" s="172" t="s">
        <v>92</v>
      </c>
      <c r="D293" s="172" t="s">
        <v>24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2163</v>
      </c>
      <c r="J293" s="176">
        <v>46110</v>
      </c>
      <c r="K293" s="172" t="s">
        <v>93</v>
      </c>
      <c r="L293" s="172" t="s">
        <v>94</v>
      </c>
      <c r="M293" s="179">
        <v>0.43</v>
      </c>
      <c r="N293" s="177"/>
      <c r="O293" s="177">
        <v>33</v>
      </c>
      <c r="P293" s="180">
        <v>-94.91</v>
      </c>
    </row>
    <row r="294" spans="1:16" ht="19.5" hidden="1" customHeight="1">
      <c r="A294" s="172" t="s">
        <v>3581</v>
      </c>
      <c r="B294" s="176">
        <v>46112</v>
      </c>
      <c r="C294" s="172" t="s">
        <v>100</v>
      </c>
      <c r="D294" s="172" t="s">
        <v>101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2163</v>
      </c>
      <c r="J294" s="176">
        <v>46110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750.71</v>
      </c>
    </row>
    <row r="295" spans="1:16" ht="19.5" hidden="1" customHeight="1">
      <c r="A295" s="172" t="s">
        <v>3581</v>
      </c>
      <c r="B295" s="176">
        <v>46112</v>
      </c>
      <c r="C295" s="172" t="s">
        <v>100</v>
      </c>
      <c r="D295" s="172" t="s">
        <v>102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2163</v>
      </c>
      <c r="J295" s="176">
        <v>46110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7.51</v>
      </c>
    </row>
    <row r="296" spans="1:16" ht="19.5" hidden="1" customHeight="1">
      <c r="A296" s="172" t="s">
        <v>3581</v>
      </c>
      <c r="B296" s="176">
        <v>46112</v>
      </c>
      <c r="C296" s="172" t="s">
        <v>100</v>
      </c>
      <c r="D296" s="172" t="s">
        <v>103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2163</v>
      </c>
      <c r="J296" s="176">
        <v>46110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1404.78</v>
      </c>
    </row>
    <row r="297" spans="1:16" ht="19.5" hidden="1" customHeight="1">
      <c r="A297" s="172" t="s">
        <v>3581</v>
      </c>
      <c r="B297" s="176">
        <v>46112</v>
      </c>
      <c r="C297" s="172" t="s">
        <v>104</v>
      </c>
      <c r="D297" s="172" t="s">
        <v>105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2163</v>
      </c>
      <c r="J297" s="176">
        <v>46110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-930.09</v>
      </c>
    </row>
    <row r="298" spans="1:16" ht="19.5" hidden="1" customHeight="1">
      <c r="A298" s="172" t="s">
        <v>3581</v>
      </c>
      <c r="B298" s="176">
        <v>46112</v>
      </c>
      <c r="C298" s="172" t="s">
        <v>2694</v>
      </c>
      <c r="D298" s="172" t="s">
        <v>95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2163</v>
      </c>
      <c r="J298" s="176">
        <v>46110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-7.87</v>
      </c>
    </row>
    <row r="299" spans="1:16" ht="19.5" hidden="1" customHeight="1">
      <c r="A299" s="172" t="s">
        <v>3581</v>
      </c>
      <c r="B299" s="176">
        <v>46112</v>
      </c>
      <c r="C299" s="172" t="s">
        <v>2694</v>
      </c>
      <c r="D299" s="172" t="s">
        <v>82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46110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-14.26</v>
      </c>
    </row>
    <row r="300" spans="1:16" ht="19.5" hidden="1" customHeight="1">
      <c r="A300" s="172" t="s">
        <v>3246</v>
      </c>
      <c r="B300" s="176">
        <v>46112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46112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-383.64</v>
      </c>
    </row>
    <row r="301" spans="1:16" ht="19.5" hidden="1" customHeight="1">
      <c r="A301" s="172" t="s">
        <v>142</v>
      </c>
      <c r="B301" s="176">
        <v>46112</v>
      </c>
      <c r="C301" s="172" t="s">
        <v>109</v>
      </c>
      <c r="D301" s="172" t="s">
        <v>143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46112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-664.9</v>
      </c>
    </row>
    <row r="302" spans="1:16" ht="19.5" hidden="1" customHeight="1">
      <c r="A302" s="172" t="s">
        <v>3251</v>
      </c>
      <c r="B302" s="176">
        <v>46112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46112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-486.43</v>
      </c>
    </row>
    <row r="303" spans="1:16" ht="19.5" hidden="1" customHeight="1">
      <c r="A303" s="172" t="s">
        <v>3432</v>
      </c>
      <c r="B303" s="176">
        <v>46112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46112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-267.25</v>
      </c>
    </row>
    <row r="304" spans="1:16" ht="19.5" hidden="1" customHeight="1">
      <c r="A304" s="172" t="s">
        <v>3433</v>
      </c>
      <c r="B304" s="176">
        <v>46112</v>
      </c>
      <c r="C304" s="172" t="s">
        <v>109</v>
      </c>
      <c r="D304" s="172" t="s">
        <v>139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46112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-534.9</v>
      </c>
    </row>
    <row r="305" spans="1:16" ht="19.5" hidden="1" customHeight="1">
      <c r="A305" s="172" t="s">
        <v>3434</v>
      </c>
      <c r="B305" s="176">
        <v>46112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46112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-303.12</v>
      </c>
    </row>
    <row r="306" spans="1:16" ht="19.5" hidden="1" customHeight="1">
      <c r="A306" s="172" t="s">
        <v>3407</v>
      </c>
      <c r="B306" s="176">
        <v>46112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46112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-332.47</v>
      </c>
    </row>
    <row r="307" spans="1:16" ht="19.5" hidden="1" customHeight="1">
      <c r="A307" s="172" t="s">
        <v>3013</v>
      </c>
      <c r="B307" s="176">
        <v>46112</v>
      </c>
      <c r="C307" s="172" t="s">
        <v>109</v>
      </c>
      <c r="D307" s="172" t="s">
        <v>143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46112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-728.95</v>
      </c>
    </row>
    <row r="308" spans="1:16" ht="19.5" hidden="1" customHeight="1">
      <c r="A308" s="172" t="s">
        <v>3406</v>
      </c>
      <c r="B308" s="176">
        <v>46112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46112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-319.91000000000003</v>
      </c>
    </row>
    <row r="309" spans="1:16" ht="19.5" hidden="1" customHeight="1">
      <c r="A309" s="172" t="s">
        <v>3408</v>
      </c>
      <c r="B309" s="176">
        <v>46112</v>
      </c>
      <c r="C309" s="172" t="s">
        <v>109</v>
      </c>
      <c r="D309" s="172" t="s">
        <v>139</v>
      </c>
      <c r="E309" s="172" t="s">
        <v>85</v>
      </c>
      <c r="F309" s="172" t="s">
        <v>85</v>
      </c>
      <c r="G309" s="172" t="s">
        <v>85</v>
      </c>
      <c r="H309" s="177">
        <v>0</v>
      </c>
      <c r="I309" s="178">
        <v>0</v>
      </c>
      <c r="J309" s="176">
        <v>46112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-416.01</v>
      </c>
    </row>
  </sheetData>
  <autoFilter ref="A1:P309" xr:uid="{F4592C2C-175E-4BBC-8D04-A0DAB74E57F8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3373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3374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3375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3375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3375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3375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3375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3295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3295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3295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3295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3295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3376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3376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3377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3377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3377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3377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3377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3376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3376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3376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3378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3378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3378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3378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3378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3378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3379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3379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3379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3379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3379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3380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3380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3380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3380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3380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3381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3381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3382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3382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3382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3382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3382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3382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3383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3383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3383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3383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3383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3383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3346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3383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3242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3384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3384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3384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3384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3384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3355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3355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3355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3355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3355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3247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3245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3249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3251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3246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3248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3250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3385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3386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3387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3387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3388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3389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3390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3389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3389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3389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3391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3391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3391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3391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3391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3392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3392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3392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3392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3392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3392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3393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3393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3394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3394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3394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3394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3394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3395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3395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3396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3396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3397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3395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3395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3395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3396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3396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3396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3398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3398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3398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3398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3398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3356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3399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3399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3399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3399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3399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3399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3400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3401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3401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3401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3401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3401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3401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3401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3402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3402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3402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3402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3402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3402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3403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3403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3403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3403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3403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3403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3365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3365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3365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3365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3365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3404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3404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3361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3361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3361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3361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3405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3405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3405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3405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3405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3405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3361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3386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3406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3407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3408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3245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3249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3251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3246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3409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3409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3409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3409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3409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3410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3410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3410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3411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3411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3411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3411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3411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3412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3413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3413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3413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3413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3413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3413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3413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3414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3414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3414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3414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3414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3415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3415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3415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3415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3415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3415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3415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3416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3416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3416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3416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3416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3416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3416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3417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3417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3417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3417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3417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3418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3418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3418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3418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3418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3418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3419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3419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3419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3419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3419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3417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3417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3417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3417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3420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3421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3421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3421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3421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3421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3421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3421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3422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3422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3422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3422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3422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3422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3422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3423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3423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3423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3423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3423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3424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3424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3424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3424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3424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3424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3424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3425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3425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3426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3426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3426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3426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3426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3426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3427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3427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3427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3427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3428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3429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3429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3429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3429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3429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3429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3430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3431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3431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3431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3431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3431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3246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3251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3432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3433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3434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3407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3406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3408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3435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3436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3436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3436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3436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3436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3437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3438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3439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3439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3439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3439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3439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3439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3440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3440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3440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3440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3440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3440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3439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3440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3441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3441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3441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3441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3441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3441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3442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3443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3443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3443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3443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3443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3366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3366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3366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3366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3366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3444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3444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3444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3444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3444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3444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3338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3338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3338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3338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3444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3338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3445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3445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3445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3445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3445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3445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3445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3446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3446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3446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3446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3446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3446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3447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3447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3447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3447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3447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3447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3448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3448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3448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3448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3448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3448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3447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3361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3361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3361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3448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3426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3426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3426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3426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3449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3449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3450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3450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3449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3449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3449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3385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3451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3451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3451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3451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3451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3451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3452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3451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3453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3453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3454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3454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3454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3454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3454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3454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3453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3453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3453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3381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3381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3381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3381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3381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3455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3455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3455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3455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3455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3456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3456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3456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3456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3456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3456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3457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3457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3457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3457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3457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3458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3458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3459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3459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3460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3460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3460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3460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3460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3365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3365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3365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3246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3251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3432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3433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3434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3407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3406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3408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3461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3461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3461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3461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3461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3462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3463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3463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3463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3463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3463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3464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3464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3464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3464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3464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3464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3464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3465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3466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3467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3467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3467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3467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3467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3468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3468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3468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3468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3468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3468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3469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3469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3469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3469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3469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3470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3470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3470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3470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3470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3468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3471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3471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3471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3471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3471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3471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3471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3472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3472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3472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3472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3472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3473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3473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3473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3473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3473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3473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3473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3474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3474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3474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3474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3474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3474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3474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3475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3475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3475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3475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3475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3476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3477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3477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3477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3477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3477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3246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3251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3432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3433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3434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3407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3406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3408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3459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3459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3459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3459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3459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3478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3479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3479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3479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3479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3479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3480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3480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3480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3480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3480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3481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3481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3481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3481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3481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3482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3482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3482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3482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3482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3482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3482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3483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3484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3484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3484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3484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3484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3485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3485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3485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3485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3486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3486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3486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3486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3486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3486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3487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3487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3487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3487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3487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3487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3488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3488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3486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3489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3489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3489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3489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3489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3489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3488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3488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3488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3490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3490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3490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3490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3490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3490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3490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3491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3491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3491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3491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3491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3492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3492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3492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3492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3492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3450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3450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3450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3450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3450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3425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3425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3493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3493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3493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3493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3493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3493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3425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3425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3425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3493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3494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3494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3494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3494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3494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3494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3494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3495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3496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3496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3496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3496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3496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3496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3497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3497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3498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3498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3498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3498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3498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3498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3499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3499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3498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3500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3433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3434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3432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3407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3408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3406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3251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3246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3501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3501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3501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3501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3501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3502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3503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3503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3503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3504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3504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3504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3504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3504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3505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3458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3458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3458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3458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3458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3506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3506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3507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3508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3508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3508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3508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3508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3508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3509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3509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3509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3509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3509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3509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3508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3509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3510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3511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3511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3511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3511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3511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3511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3393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3393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3393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3393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3393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3512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3512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3512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3512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3512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3512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3513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3513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3513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3513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3513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3513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3513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3514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3514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3514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3514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3514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3514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3515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3515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3515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3515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3515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3515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3514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3516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3516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3515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3516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3516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3516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3517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3518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3338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3338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3338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3433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3434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3432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3406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3408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3407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3251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3246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3199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3200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3200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3200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3200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3200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3201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3202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3202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3202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3202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3202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3203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3204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3204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3205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3206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3206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3206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3206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3207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3207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3207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3207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3207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3207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3208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3208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3208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3208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3208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3209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3209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3209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3209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3209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3209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3210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3210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3210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3210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3210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3209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3211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3211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3211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3211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3211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3211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3211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3212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3212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3212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3212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3212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3212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3212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3213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3213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3213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3213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3213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3213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3214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3214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3214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3214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3214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3215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3215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3215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3215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3215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3215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3216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3216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3216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3216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3216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3217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3217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3217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3217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3217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3218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3218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3218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3218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3218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3218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3219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3219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3219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3219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3219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3219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3220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3220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3219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3221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3221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3221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3221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3221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3221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3221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3222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3222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3222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3222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3222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3222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3222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3223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3223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3223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3223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3223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3224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3224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3224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3224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3224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3225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3225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3225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3225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3225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3226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3226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3226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3226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3227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3227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3227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3227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3227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3228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3229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3229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3229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3229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3229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3229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3230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3229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3231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3231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3231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3231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3231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3231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3231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3232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3232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3232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3232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3232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3232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3233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3233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3233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3233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3233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3233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3232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3233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3234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3234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3234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3234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3234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3234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3235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3235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3236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3236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3236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3236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3237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3237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3237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3237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3237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3237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3238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3239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3239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3239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3239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3239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3240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3240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3240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3240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3240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3241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3241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3241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3241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3241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3242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3243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3243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3244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3244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3243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3243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3243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3244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3244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3244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3245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3246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3247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3248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3249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3250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3251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3252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3252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3252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3252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3252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3253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3253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3253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3253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3253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3254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3254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3254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3254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3254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3254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3255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3255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3255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3255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3255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3256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3256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3256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3256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3256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3257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3204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3204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3204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3204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3204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3258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3258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3258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3258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3258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3259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3259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3259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3259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3259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3260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3260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3260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3260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3260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3261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3261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3261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3261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3261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3261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3262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3262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3262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3262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3262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3263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3263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3263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3263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3263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3264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3264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3264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3264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3264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3264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3264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3265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3265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3266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3266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3266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3266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3266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3266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3265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3265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3267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3267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3267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3268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3268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3268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3268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3268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3268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3269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3269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3269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3269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3269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3270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3270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3270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3270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3270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3270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3271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3271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3271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3271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3271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3270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3271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3272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3272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3273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3273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3273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3273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3273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3273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3272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3272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3272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3273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3274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3274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3274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3274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3274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3248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3247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3245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3249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3250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3251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3246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3275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3275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3275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3275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3275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3276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3277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3278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3279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3279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3279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3279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3279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3280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3280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3280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3280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3280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3280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3281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3281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3281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3281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3281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3280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3282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3282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3282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3282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3282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3282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3283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3283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3283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3283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3283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3283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3283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3235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3235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3235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3235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3235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3284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3284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3284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3284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3284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3284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3285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3285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3285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3285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3285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3284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3286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3286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3286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3286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3286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3286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3286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3287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3287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3287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3287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3287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3287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3288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3288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3288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3288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3288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3288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3287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3288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3289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3289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3289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3289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3289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3289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3290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3290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3290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3290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3290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3291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3247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3248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3245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3249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3250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3251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3246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3292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3292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3292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3292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3292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3293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3294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3295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3295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3296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3296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3296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3296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3296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3297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3297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3297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3297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3297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3297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3298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3298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3298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3298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3298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3298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3298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3297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3299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3300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3301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3302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3303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3303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3303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3303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3303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3303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3304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3303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3305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3305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3305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3305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3305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3306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3306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3306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3306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3306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3307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3308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3308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3308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3308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3308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3309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3310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3310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3310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3310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3310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3251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3246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3247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3248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3245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3249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3250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3311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3311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3311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3311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3311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3312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3312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3312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3312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3312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3313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3313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3313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3313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3313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3314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3314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3314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3314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3314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3315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3315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3315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3315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3316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3316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3317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3317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3316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3316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3316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3317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3317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3317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3318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3318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3318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3318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3318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3319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3319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3319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3319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3319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3320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3320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3320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3320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3320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3320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3321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3322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3322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3322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3322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3322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3323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3323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3323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3323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3323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3323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3324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3324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3324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3324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3324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3324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3324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3325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3325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3325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3325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3325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3326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3326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3326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3326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3326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3326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3327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3327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3327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3327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3327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3327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3327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3328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3328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3328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3328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3328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3328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3328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3329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3329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3329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3329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3329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3329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3330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3330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3330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3330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3330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3330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3331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3331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3331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3331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3331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3331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3332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3332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3332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3332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3332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3332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3329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3333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3331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3330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3334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3334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3333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3333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3333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3334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3334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3334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3332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3335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3336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3336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3336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3336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3336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3336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3337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3337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3337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3337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3337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3337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3337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3338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3338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3338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3338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3338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3338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3338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3339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3339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3339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3339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3339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3339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3340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3339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3341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3342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3343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3343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3343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3343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3343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3344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3345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3345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3345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3345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3345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3247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3245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3249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3250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3251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3248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3246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3346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3347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3347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3347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3347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3344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3348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3348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3348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3348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3348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3349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3350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3351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3351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3351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3351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3351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3351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3352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3352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3352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3351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3353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3353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3353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3353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3353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3353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3354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3355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3355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3356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3357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3358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3358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3358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3358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3358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3358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3359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3360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3360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3360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3360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3360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3360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3360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3361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3361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3361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3361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3361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3361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3361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3362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3362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3362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3362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3362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3362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3363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3362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3364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3365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3365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3365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3365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3365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3365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3365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3366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3366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3367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3367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3367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3367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3368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3368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3368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3368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3368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3368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3368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3369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3369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3370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3370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3369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3369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3369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3370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3370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3370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3371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3371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3371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3371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3371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3372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3372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3372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3372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3372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3247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3248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3245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3249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3250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3251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3246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81CC-2EA6-4981-A2C5-0379F39AE0CA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7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3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0.33333333333333331</v>
      </c>
      <c r="O3" s="38">
        <f>R3/$O$1</f>
        <v>0.33333333333333331</v>
      </c>
      <c r="P3" s="39">
        <f>SUMIFS('Отчет 29-31.12'!H:H,'Отчет 29-31.12'!D:D,"Выручка",'Отчет 29-31.12'!E:E,B3)</f>
        <v>1</v>
      </c>
      <c r="Q3" s="39">
        <f>SUMIFS('Отчет 29-31.12'!H:H,'Отчет 29-31.12'!D:D,"Возврат выручки",'Отчет 29-31.12'!E:E,B3)</f>
        <v>0</v>
      </c>
      <c r="R3" s="40">
        <f t="shared" ref="R3:R7" si="1">P3-Q3</f>
        <v>1</v>
      </c>
      <c r="S3" s="41">
        <f>SUMIFS('Отчет 29-31.12'!P:P,'Отчет 29-31.12'!C:C,"Продажи",'Отчет 29-31.12'!E:E,B3)</f>
        <v>1650</v>
      </c>
      <c r="T3" s="42">
        <f>SUMIFS('Отчет 29-31.12'!P:P,'Отчет 29-31.12'!C:C,"Возвраты",'Отчет 29-31.12'!E:E,B3)</f>
        <v>0</v>
      </c>
      <c r="U3" s="40">
        <f t="shared" ref="U3:U7" si="2">S3+T3</f>
        <v>1650</v>
      </c>
      <c r="V3" s="43">
        <f t="shared" ref="V3:V14" si="3">U3/$U$24</f>
        <v>1.1664651863163029E-2</v>
      </c>
      <c r="W3" s="44">
        <f t="shared" ref="W3:W7" si="4">R3*H3</f>
        <v>142.97999999999999</v>
      </c>
      <c r="X3" s="42">
        <f>-SUMIFS('Отчет 29-31.12'!P:P,'Отчет 29-31.12'!C:C,"Вознаграждение Ozon",'Отчет 29-31.12'!E:E,B3)</f>
        <v>709.5</v>
      </c>
      <c r="Y3" s="45">
        <f t="shared" ref="Y3:Y16" si="5">IF(U3=0,0,X3/U3)</f>
        <v>0.43</v>
      </c>
      <c r="Z3" s="42">
        <f>-SUMIFS('Отчет 29-31.12'!P:P,'Отчет 29-31.12'!C:C,"Услуги доставки",'Отчет 29-31.12'!E:E,B3)</f>
        <v>206.24</v>
      </c>
      <c r="AA3" s="32"/>
      <c r="AB3" s="42"/>
      <c r="AC3" s="42"/>
      <c r="AD3" s="46"/>
      <c r="AE3" s="47">
        <f t="shared" ref="AE3:AE7" si="6">U3-W3-X3-Z3-AA3-AB3-AC3-AD3</f>
        <v>591.28</v>
      </c>
      <c r="AF3" s="46"/>
      <c r="AG3" s="48">
        <f t="shared" ref="AG3:AG7" si="7">IF(R3=0,0,U3/R3)</f>
        <v>1650</v>
      </c>
      <c r="AH3" s="49">
        <f t="shared" ref="AH3:AH7" si="8">H3</f>
        <v>142.97999999999999</v>
      </c>
      <c r="AI3" s="49">
        <f t="shared" ref="AI3:AI7" si="9">IF(R3=0,0,X3/R3)</f>
        <v>709.5</v>
      </c>
      <c r="AJ3" s="49">
        <f t="shared" ref="AJ3:AJ7" si="10">IF(P3=0,Z3/1,Z3/P3)</f>
        <v>206.24</v>
      </c>
      <c r="AK3" s="49">
        <f t="shared" ref="AK3:AK7" si="11">IF(P3=0,0,AA3/P3)</f>
        <v>0</v>
      </c>
      <c r="AL3" s="49">
        <f>_xlfn.IFS(R3=0,AE3,R3&lt;0,AE3/-R3,R3&gt;0,AE3/R3)</f>
        <v>591.28</v>
      </c>
      <c r="AM3" s="50">
        <f t="shared" ref="AM3:AM7" si="12">IF(AG3=0,0,AL3/AG3)</f>
        <v>0.35835151515151514</v>
      </c>
      <c r="AN3" s="51">
        <f t="shared" ref="AN3:AN7" si="13">IF(AH3=0,0,AL3/AH3)</f>
        <v>4.1354035529444682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16" si="15">K4/$O$1</f>
        <v>0.33333333333333331</v>
      </c>
      <c r="O4" s="38">
        <f t="shared" ref="O4:O16" si="16">R4/$O$1</f>
        <v>0</v>
      </c>
      <c r="P4" s="39">
        <f>SUMIFS('Отчет 29-31.12'!H:H,'Отчет 29-31.12'!D:D,"Выручка",'Отчет 29-31.12'!E:E,B4)</f>
        <v>0</v>
      </c>
      <c r="Q4" s="39">
        <f>SUMIFS('Отчет 29-31.12'!H:H,'Отчет 29-31.12'!D:D,"Возврат выручки",'Отчет 29-31.12'!E:E,B4)</f>
        <v>0</v>
      </c>
      <c r="R4" s="40">
        <f t="shared" si="1"/>
        <v>0</v>
      </c>
      <c r="S4" s="41">
        <f>SUMIFS('Отчет 29-31.12'!P:P,'Отчет 29-31.12'!C:C,"Продажи",'Отчет 29-31.12'!E:E,B4)</f>
        <v>0</v>
      </c>
      <c r="T4" s="42">
        <f>SUMIFS('Отчет 29-31.12'!P:P,'Отчет 29-31.12'!C:C,"Возвраты",'Отчет 29-31.12'!E:E,B4)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29-31.12'!P:P,'Отчет 29-31.12'!C:C,"Вознаграждение Ozon",'Отчет 29-31.12'!E:E,B4)</f>
        <v>0</v>
      </c>
      <c r="Y4" s="45">
        <f t="shared" si="5"/>
        <v>0</v>
      </c>
      <c r="Z4" s="42">
        <f>-SUMIFS('Отчет 29-31.12'!P:P,'Отчет 29-31.12'!C:C,"Услуги доставки",'Отчет 29-31.12'!E:E,B4)</f>
        <v>0</v>
      </c>
      <c r="AA4" s="32"/>
      <c r="AB4" s="42"/>
      <c r="AC4" s="42"/>
      <c r="AD4" s="46"/>
      <c r="AE4" s="47">
        <f t="shared" si="6"/>
        <v>0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0</v>
      </c>
      <c r="AK4" s="49">
        <f t="shared" si="11"/>
        <v>0</v>
      </c>
      <c r="AL4" s="49">
        <f t="array" ref="AL4">_xlfn.IFS(R4=0,AE4,R4&lt;0,AE4/-R4,R4&gt;0,AE4/R4)</f>
        <v>0</v>
      </c>
      <c r="AM4" s="50">
        <f t="shared" si="12"/>
        <v>0</v>
      </c>
      <c r="AN4" s="51">
        <f t="shared" si="13"/>
        <v>0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29-31.12'!H:H,'Отчет 29-31.12'!D:D,"Выручка",'Отчет 29-31.12'!E:E,B5)</f>
        <v>0</v>
      </c>
      <c r="Q5" s="39">
        <f>SUMIFS('Отчет 29-31.12'!H:H,'Отчет 29-31.12'!D:D,"Возврат выручки",'Отчет 29-31.12'!E:E,B5)</f>
        <v>0</v>
      </c>
      <c r="R5" s="40">
        <f t="shared" si="1"/>
        <v>0</v>
      </c>
      <c r="S5" s="41">
        <f>SUMIFS('Отчет 29-31.12'!P:P,'Отчет 29-31.12'!C:C,"Продажи",'Отчет 29-31.12'!E:E,B5)</f>
        <v>0</v>
      </c>
      <c r="T5" s="42">
        <f>SUMIFS('Отчет 29-31.12'!P:P,'Отчет 29-31.12'!C:C,"Возвраты",'Отчет 29-31.12'!E:E,B5)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29-31.12'!P:P,'Отчет 29-31.12'!C:C,"Вознаграждение Ozon",'Отчет 29-31.12'!E:E,B5)</f>
        <v>0</v>
      </c>
      <c r="Y5" s="45">
        <f t="shared" si="5"/>
        <v>0</v>
      </c>
      <c r="Z5" s="42">
        <f>-SUMIFS('Отчет 29-31.12'!P:P,'Отчет 29-31.12'!C:C,"Услуги доставки",'Отчет 29-31.12'!E:E,B5)</f>
        <v>0</v>
      </c>
      <c r="AA5" s="32"/>
      <c r="AB5" s="55"/>
      <c r="AC5" s="42"/>
      <c r="AD5" s="46"/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3.3333333333333335</v>
      </c>
      <c r="O6" s="38">
        <f t="shared" si="16"/>
        <v>5.666666666666667</v>
      </c>
      <c r="P6" s="39">
        <f>SUMIFS('Отчет 29-31.12'!H:H,'Отчет 29-31.12'!D:D,"Выручка",'Отчет 29-31.12'!E:E,B6)</f>
        <v>17</v>
      </c>
      <c r="Q6" s="39">
        <f>SUMIFS('Отчет 29-31.12'!H:H,'Отчет 29-31.12'!D:D,"Возврат выручки",'Отчет 29-31.12'!E:E,B6)</f>
        <v>0</v>
      </c>
      <c r="R6" s="40">
        <f t="shared" si="1"/>
        <v>17</v>
      </c>
      <c r="S6" s="41">
        <f>SUMIFS('Отчет 29-31.12'!P:P,'Отчет 29-31.12'!C:C,"Продажи",'Отчет 29-31.12'!E:E,B6)</f>
        <v>27200</v>
      </c>
      <c r="T6" s="42">
        <f>SUMIFS('Отчет 29-31.12'!P:P,'Отчет 29-31.12'!C:C,"Возвраты",'Отчет 29-31.12'!E:E,B6)</f>
        <v>0</v>
      </c>
      <c r="U6" s="40">
        <f t="shared" si="2"/>
        <v>27200</v>
      </c>
      <c r="V6" s="43">
        <f t="shared" si="3"/>
        <v>0.19229001859274811</v>
      </c>
      <c r="W6" s="44">
        <f t="shared" si="4"/>
        <v>2092.5300000000002</v>
      </c>
      <c r="X6" s="42">
        <f>-SUMIFS('Отчет 29-31.12'!P:P,'Отчет 29-31.12'!C:C,"Вознаграждение Ozon",'Отчет 29-31.12'!E:E,B6)</f>
        <v>11696</v>
      </c>
      <c r="Y6" s="45">
        <f t="shared" si="5"/>
        <v>0.43</v>
      </c>
      <c r="Z6" s="42">
        <f>-SUMIFS('Отчет 29-31.12'!P:P,'Отчет 29-31.12'!C:C,"Услуги доставки",'Отчет 29-31.12'!E:E,B6)</f>
        <v>2217.0099999999998</v>
      </c>
      <c r="AA6" s="32"/>
      <c r="AB6" s="55"/>
      <c r="AC6" s="42"/>
      <c r="AD6" s="46"/>
      <c r="AE6" s="47">
        <f t="shared" si="6"/>
        <v>11194.460000000001</v>
      </c>
      <c r="AF6" s="46"/>
      <c r="AG6" s="48">
        <f t="shared" si="7"/>
        <v>1600</v>
      </c>
      <c r="AH6" s="49">
        <f t="shared" si="8"/>
        <v>123.09</v>
      </c>
      <c r="AI6" s="49">
        <f t="shared" si="9"/>
        <v>688</v>
      </c>
      <c r="AJ6" s="49">
        <f t="shared" si="10"/>
        <v>130.41235294117647</v>
      </c>
      <c r="AK6" s="49">
        <f t="shared" si="11"/>
        <v>0</v>
      </c>
      <c r="AL6" s="49">
        <f t="array" ref="AL6">_xlfn.IFS(R6=0,AE6,R6&lt;0,AE6/-R6,R6&gt;0,AE6/R6)</f>
        <v>658.49764705882353</v>
      </c>
      <c r="AM6" s="50">
        <f t="shared" si="12"/>
        <v>0.4115610294117647</v>
      </c>
      <c r="AN6" s="51">
        <f t="shared" si="13"/>
        <v>5.3497249740744452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5"/>
        <v>0.33333333333333331</v>
      </c>
      <c r="O7" s="38">
        <f t="shared" si="16"/>
        <v>0</v>
      </c>
      <c r="P7" s="39">
        <f>SUMIFS('Отчет 29-31.12'!H:H,'Отчет 29-31.12'!D:D,"Выручка",'Отчет 29-31.12'!E:E,B7)</f>
        <v>0</v>
      </c>
      <c r="Q7" s="39">
        <f>SUMIFS('Отчет 29-31.12'!H:H,'Отчет 29-31.12'!D:D,"Возврат выручки",'Отчет 29-31.12'!E:E,B7)</f>
        <v>0</v>
      </c>
      <c r="R7" s="40">
        <f t="shared" si="1"/>
        <v>0</v>
      </c>
      <c r="S7" s="41">
        <f>SUMIFS('Отчет 29-31.12'!P:P,'Отчет 29-31.12'!C:C,"Продажи",'Отчет 29-31.12'!E:E,B7)</f>
        <v>0</v>
      </c>
      <c r="T7" s="42">
        <f>SUMIFS('Отчет 29-31.12'!P:P,'Отчет 29-31.12'!C:C,"Возвраты",'Отчет 29-31.12'!E:E,B7)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29-31.12'!P:P,'Отчет 29-31.12'!C:C,"Вознаграждение Ozon",'Отчет 29-31.12'!E:E,B7)</f>
        <v>0</v>
      </c>
      <c r="Y7" s="45">
        <f t="shared" si="5"/>
        <v>0</v>
      </c>
      <c r="Z7" s="42">
        <f>-SUMIFS('Отчет 29-31.12'!P:P,'Отчет 29-31.12'!C:C,"Услуги доставки",'Отчет 29-31.12'!E:E,B7)</f>
        <v>0</v>
      </c>
      <c r="AA7" s="32"/>
      <c r="AB7" s="55"/>
      <c r="AC7" s="42"/>
      <c r="AD7" s="46"/>
      <c r="AE7" s="47">
        <f t="shared" si="6"/>
        <v>0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0</v>
      </c>
      <c r="AK7" s="49">
        <f t="shared" si="11"/>
        <v>0</v>
      </c>
      <c r="AL7" s="49">
        <f t="array" ref="AL7">_xlfn.IFS(R7=0,AE7,R7&lt;0,AE7/-R7,R7&gt;0,AE7/R7)</f>
        <v>0</v>
      </c>
      <c r="AM7" s="50">
        <f t="shared" si="12"/>
        <v>0</v>
      </c>
      <c r="AN7" s="51">
        <f t="shared" si="13"/>
        <v>0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3</v>
      </c>
      <c r="L8" s="36"/>
      <c r="M8" s="36"/>
      <c r="N8" s="37">
        <f t="shared" si="15"/>
        <v>1</v>
      </c>
      <c r="O8" s="38">
        <f t="shared" si="16"/>
        <v>0.33333333333333331</v>
      </c>
      <c r="P8" s="39">
        <f>SUMIFS('Отчет 29-31.12'!H:H,'Отчет 29-31.12'!D:D,"Выручка",'Отчет 29-31.12'!E:E,B8)</f>
        <v>1</v>
      </c>
      <c r="Q8" s="39">
        <f>SUMIFS('Отчет 29-31.12'!H:H,'Отчет 29-31.12'!D:D,"Возврат выручки",'Отчет 29-31.12'!E:E,B8)</f>
        <v>0</v>
      </c>
      <c r="R8" s="40">
        <f>P8-Q8</f>
        <v>1</v>
      </c>
      <c r="S8" s="41">
        <f>SUMIFS('Отчет 29-31.12'!P:P,'Отчет 29-31.12'!C:C,"Продажи",'Отчет 29-31.12'!E:E,B8)</f>
        <v>1202</v>
      </c>
      <c r="T8" s="42">
        <f>SUMIFS('Отчет 29-31.12'!P:P,'Отчет 29-31.12'!C:C,"Возвраты",'Отчет 29-31.12'!E:E,B8)</f>
        <v>0</v>
      </c>
      <c r="U8" s="40">
        <f>S8+T8</f>
        <v>1202</v>
      </c>
      <c r="V8" s="43">
        <f t="shared" si="3"/>
        <v>8.497522145164825E-3</v>
      </c>
      <c r="W8" s="44">
        <f>R8*H8</f>
        <v>169.89</v>
      </c>
      <c r="X8" s="42">
        <f>-SUMIFS('Отчет 29-31.12'!P:P,'Отчет 29-31.12'!C:C,"Вознаграждение Ozon",'Отчет 29-31.12'!E:E,B8)</f>
        <v>516.86</v>
      </c>
      <c r="Y8" s="45">
        <f t="shared" si="5"/>
        <v>0.43</v>
      </c>
      <c r="Z8" s="42">
        <f>-SUMIFS('Отчет 29-31.12'!P:P,'Отчет 29-31.12'!C:C,"Услуги доставки",'Отчет 29-31.12'!E:E,B8)</f>
        <v>110.89</v>
      </c>
      <c r="AA8" s="32"/>
      <c r="AB8" s="55"/>
      <c r="AC8" s="42"/>
      <c r="AD8" s="46"/>
      <c r="AE8" s="47">
        <f>U8-W8-X8-Z8-AA8-AB8-AC8-AD8</f>
        <v>404.36000000000013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110.89</v>
      </c>
      <c r="AK8" s="49">
        <f>IF(P8=0,0,AA8/P8)</f>
        <v>0</v>
      </c>
      <c r="AL8" s="49">
        <f t="array" ref="AL8">_xlfn.IFS(R8=0,AE8,R8&lt;0,AE8/-R8,R8&gt;0,AE8/R8)</f>
        <v>404.36000000000013</v>
      </c>
      <c r="AM8" s="50">
        <f>IF(AG8=0,0,AL8/AG8)</f>
        <v>0.33640599001663907</v>
      </c>
      <c r="AN8" s="51">
        <f>IF(AH8=0,0,AL8/AH8)</f>
        <v>2.3801283183236221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29-31.12'!H:H,'Отчет 29-31.12'!D:D,"Выручка",'Отчет 29-31.12'!E:E,B9)</f>
        <v>0</v>
      </c>
      <c r="Q9" s="39">
        <f>SUMIFS('Отчет 29-31.12'!H:H,'Отчет 29-31.12'!D:D,"Возврат выручки",'Отчет 29-31.12'!E:E,B9)</f>
        <v>0</v>
      </c>
      <c r="R9" s="40">
        <f t="shared" ref="R9:R16" si="17">P9-Q9</f>
        <v>0</v>
      </c>
      <c r="S9" s="41">
        <f>SUMIFS('Отчет 29-31.12'!P:P,'Отчет 29-31.12'!C:C,"Продажи",'Отчет 29-31.12'!E:E,B9)</f>
        <v>0</v>
      </c>
      <c r="T9" s="42">
        <f>SUMIFS('Отчет 29-31.12'!P:P,'Отчет 29-31.12'!C:C,"Возвраты",'Отчет 29-31.12'!E:E,B9)</f>
        <v>0</v>
      </c>
      <c r="U9" s="40">
        <f t="shared" ref="U9:U16" si="18">S9+T9</f>
        <v>0</v>
      </c>
      <c r="V9" s="43">
        <f t="shared" si="3"/>
        <v>0</v>
      </c>
      <c r="W9" s="44">
        <f t="shared" ref="W9:W16" si="19">R9*H9</f>
        <v>0</v>
      </c>
      <c r="X9" s="42">
        <f>-SUMIFS('Отчет 29-31.12'!P:P,'Отчет 29-31.12'!C:C,"Вознаграждение Ozon",'Отчет 29-31.12'!E:E,B9)</f>
        <v>0</v>
      </c>
      <c r="Y9" s="45">
        <f t="shared" si="5"/>
        <v>0</v>
      </c>
      <c r="Z9" s="42">
        <f>-SUMIFS('Отчет 29-31.12'!P:P,'Отчет 29-31.12'!C:C,"Услуги доставки",'Отчет 29-31.12'!E:E,B9)</f>
        <v>0</v>
      </c>
      <c r="AA9" s="32"/>
      <c r="AB9" s="55"/>
      <c r="AC9" s="42"/>
      <c r="AD9" s="46"/>
      <c r="AE9" s="47">
        <f t="shared" ref="AE9:AE16" si="20">U9-W9-X9-Z9-AA9-AB9-AC9-AD9</f>
        <v>0</v>
      </c>
      <c r="AF9" s="46"/>
      <c r="AG9" s="48">
        <f t="shared" ref="AG9:AG16" si="21">IF(R9=0,0,U9/R9)</f>
        <v>0</v>
      </c>
      <c r="AH9" s="49">
        <f t="shared" ref="AH9:AH16" si="22">H9</f>
        <v>123</v>
      </c>
      <c r="AI9" s="49">
        <f t="shared" ref="AI9:AI16" si="23">IF(R9=0,0,X9/R9)</f>
        <v>0</v>
      </c>
      <c r="AJ9" s="49">
        <f t="shared" ref="AJ9:AJ16" si="24">IF(P9=0,Z9/1,Z9/P9)</f>
        <v>0</v>
      </c>
      <c r="AK9" s="49">
        <f t="shared" ref="AK9:AK16" si="25">IF(P9=0,0,AA9/P9)</f>
        <v>0</v>
      </c>
      <c r="AL9" s="49">
        <f t="array" ref="AL9">_xlfn.IFS(R9=0,AE9,R9&lt;0,AE9/-R9,R9&gt;0,AE9/R9)</f>
        <v>0</v>
      </c>
      <c r="AM9" s="50">
        <f t="shared" ref="AM9:AM16" si="26">IF(AG9=0,0,AL9/AG9)</f>
        <v>0</v>
      </c>
      <c r="AN9" s="51">
        <f t="shared" ref="AN9:AN16" si="27">IF(AH9=0,0,AL9/AH9)</f>
        <v>0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si="16"/>
        <v>0</v>
      </c>
      <c r="P10" s="39">
        <f>SUMIFS('Отчет 29-31.12'!H:H,'Отчет 29-31.12'!D:D,"Выручка",'Отчет 29-31.12'!E:E,B10)</f>
        <v>0</v>
      </c>
      <c r="Q10" s="39">
        <f>SUMIFS('Отчет 29-31.12'!H:H,'Отчет 29-31.12'!D:D,"Возврат выручки",'Отчет 29-31.12'!E:E,B10)</f>
        <v>0</v>
      </c>
      <c r="R10" s="40">
        <f t="shared" si="17"/>
        <v>0</v>
      </c>
      <c r="S10" s="41">
        <f>SUMIFS('Отчет 29-31.12'!P:P,'Отчет 29-31.12'!C:C,"Продажи",'Отчет 29-31.12'!E:E,B10)</f>
        <v>0</v>
      </c>
      <c r="T10" s="42">
        <f>SUMIFS('Отчет 29-31.12'!P:P,'Отчет 29-31.12'!C:C,"Возвраты",'Отчет 29-31.12'!E:E,B10)</f>
        <v>0</v>
      </c>
      <c r="U10" s="40">
        <f t="shared" si="18"/>
        <v>0</v>
      </c>
      <c r="V10" s="43">
        <f t="shared" si="3"/>
        <v>0</v>
      </c>
      <c r="W10" s="44">
        <f t="shared" si="19"/>
        <v>0</v>
      </c>
      <c r="X10" s="42">
        <f>-SUMIFS('Отчет 29-31.12'!P:P,'Отчет 29-31.12'!C:C,"Вознаграждение Ozon",'Отчет 29-31.12'!E:E,B10)</f>
        <v>0</v>
      </c>
      <c r="Y10" s="45">
        <f t="shared" si="5"/>
        <v>0</v>
      </c>
      <c r="Z10" s="42">
        <f>-SUMIFS('Отчет 29-31.12'!P:P,'Отчет 29-31.12'!C:C,"Услуги доставки",'Отчет 29-31.12'!E:E,B10)</f>
        <v>0</v>
      </c>
      <c r="AA10" s="32"/>
      <c r="AB10" s="55"/>
      <c r="AC10" s="42"/>
      <c r="AD10" s="46"/>
      <c r="AE10" s="47">
        <f t="shared" si="20"/>
        <v>0</v>
      </c>
      <c r="AF10" s="46"/>
      <c r="AG10" s="48">
        <f t="shared" si="21"/>
        <v>0</v>
      </c>
      <c r="AH10" s="49">
        <f t="shared" si="22"/>
        <v>123</v>
      </c>
      <c r="AI10" s="49">
        <f t="shared" si="23"/>
        <v>0</v>
      </c>
      <c r="AJ10" s="49">
        <f t="shared" si="24"/>
        <v>0</v>
      </c>
      <c r="AK10" s="49">
        <f t="shared" si="25"/>
        <v>0</v>
      </c>
      <c r="AL10" s="49">
        <f t="array" ref="AL10">_xlfn.IFS(R10=0,AE10,R10&lt;0,AE10/-R10,R10&gt;0,AE10/R10)</f>
        <v>0</v>
      </c>
      <c r="AM10" s="50">
        <f t="shared" si="26"/>
        <v>0</v>
      </c>
      <c r="AN10" s="51">
        <f t="shared" si="27"/>
        <v>0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10</v>
      </c>
      <c r="L11" s="36"/>
      <c r="M11" s="36"/>
      <c r="N11" s="37">
        <f t="shared" si="15"/>
        <v>3.3333333333333335</v>
      </c>
      <c r="O11" s="38">
        <f t="shared" si="16"/>
        <v>11.333333333333334</v>
      </c>
      <c r="P11" s="39">
        <f>SUMIFS('Отчет 29-31.12'!H:H,'Отчет 29-31.12'!D:D,"Выручка",'Отчет 29-31.12'!E:E,B11)</f>
        <v>34</v>
      </c>
      <c r="Q11" s="39">
        <f>SUMIFS('Отчет 29-31.12'!H:H,'Отчет 29-31.12'!D:D,"Возврат выручки",'Отчет 29-31.12'!E:E,B11)</f>
        <v>0</v>
      </c>
      <c r="R11" s="40">
        <f t="shared" si="17"/>
        <v>34</v>
      </c>
      <c r="S11" s="41">
        <f>SUMIFS('Отчет 29-31.12'!P:P,'Отчет 29-31.12'!C:C,"Продажи",'Отчет 29-31.12'!E:E,B11)</f>
        <v>55167.000000000015</v>
      </c>
      <c r="T11" s="42">
        <f>SUMIFS('Отчет 29-31.12'!P:P,'Отчет 29-31.12'!C:C,"Возвраты",'Отчет 29-31.12'!E:E,B11)</f>
        <v>0</v>
      </c>
      <c r="U11" s="40">
        <f t="shared" si="18"/>
        <v>55167.000000000015</v>
      </c>
      <c r="V11" s="43">
        <f t="shared" si="3"/>
        <v>0.39000233293037273</v>
      </c>
      <c r="W11" s="44">
        <f t="shared" si="19"/>
        <v>4182</v>
      </c>
      <c r="X11" s="42">
        <f>-SUMIFS('Отчет 29-31.12'!P:P,'Отчет 29-31.12'!C:C,"Вознаграждение Ozon",'Отчет 29-31.12'!E:E,B11)</f>
        <v>23721.809999999994</v>
      </c>
      <c r="Y11" s="45">
        <f t="shared" si="5"/>
        <v>0.42999999999999977</v>
      </c>
      <c r="Z11" s="42">
        <f>-SUMIFS('Отчет 29-31.12'!P:P,'Отчет 29-31.12'!C:C,"Услуги доставки",'Отчет 29-31.12'!E:E,B11)</f>
        <v>4954.619999999999</v>
      </c>
      <c r="AA11" s="32"/>
      <c r="AB11" s="55"/>
      <c r="AC11" s="42"/>
      <c r="AD11" s="46"/>
      <c r="AE11" s="47">
        <f t="shared" si="20"/>
        <v>22308.570000000022</v>
      </c>
      <c r="AF11" s="46"/>
      <c r="AG11" s="48">
        <f t="shared" si="21"/>
        <v>1622.5588235294122</v>
      </c>
      <c r="AH11" s="49">
        <f t="shared" si="22"/>
        <v>123</v>
      </c>
      <c r="AI11" s="49">
        <f t="shared" si="23"/>
        <v>697.70029411764688</v>
      </c>
      <c r="AJ11" s="49">
        <f t="shared" si="24"/>
        <v>145.72411764705879</v>
      </c>
      <c r="AK11" s="49">
        <f t="shared" si="25"/>
        <v>0</v>
      </c>
      <c r="AL11" s="49">
        <f t="array" ref="AL11">_xlfn.IFS(R11=0,AE11,R11&lt;0,AE11/-R11,R11&gt;0,AE11/R11)</f>
        <v>656.13441176470656</v>
      </c>
      <c r="AM11" s="50">
        <f t="shared" si="26"/>
        <v>0.40438251128392005</v>
      </c>
      <c r="AN11" s="51">
        <f t="shared" si="27"/>
        <v>5.3344261119081837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si="16"/>
        <v>0</v>
      </c>
      <c r="P12" s="39">
        <f>SUMIFS('Отчет 29-31.12'!H:H,'Отчет 29-31.12'!D:D,"Выручка",'Отчет 29-31.12'!E:E,B12)</f>
        <v>0</v>
      </c>
      <c r="Q12" s="39">
        <f>SUMIFS('Отчет 29-31.12'!H:H,'Отчет 29-31.12'!D:D,"Возврат выручки",'Отчет 29-31.12'!E:E,B12)</f>
        <v>0</v>
      </c>
      <c r="R12" s="40">
        <f t="shared" si="17"/>
        <v>0</v>
      </c>
      <c r="S12" s="41">
        <f>SUMIFS('Отчет 29-31.12'!P:P,'Отчет 29-31.12'!C:C,"Продажи",'Отчет 29-31.12'!E:E,B12)</f>
        <v>0</v>
      </c>
      <c r="T12" s="42">
        <f>SUMIFS('Отчет 29-31.12'!P:P,'Отчет 29-31.12'!C:C,"Возвраты",'Отчет 29-31.12'!E:E,B12)</f>
        <v>0</v>
      </c>
      <c r="U12" s="40">
        <f t="shared" si="18"/>
        <v>0</v>
      </c>
      <c r="V12" s="43">
        <f t="shared" si="3"/>
        <v>0</v>
      </c>
      <c r="W12" s="44">
        <f t="shared" si="19"/>
        <v>0</v>
      </c>
      <c r="X12" s="42">
        <f>-SUMIFS('Отчет 29-31.12'!P:P,'Отчет 29-31.12'!C:C,"Вознаграждение Ozon",'Отчет 29-31.12'!E:E,B12)</f>
        <v>0</v>
      </c>
      <c r="Y12" s="45">
        <f t="shared" si="5"/>
        <v>0</v>
      </c>
      <c r="Z12" s="42">
        <f>-SUMIFS('Отчет 29-31.12'!P:P,'Отчет 29-31.12'!C:C,"Услуги доставки",'Отчет 29-31.12'!E:E,B12)</f>
        <v>0</v>
      </c>
      <c r="AA12" s="32"/>
      <c r="AB12" s="55"/>
      <c r="AC12" s="42"/>
      <c r="AD12" s="46"/>
      <c r="AE12" s="47">
        <f t="shared" si="20"/>
        <v>0</v>
      </c>
      <c r="AF12" s="46"/>
      <c r="AG12" s="48">
        <f t="shared" si="21"/>
        <v>0</v>
      </c>
      <c r="AH12" s="49">
        <f t="shared" si="22"/>
        <v>117</v>
      </c>
      <c r="AI12" s="49">
        <f t="shared" si="23"/>
        <v>0</v>
      </c>
      <c r="AJ12" s="49">
        <f t="shared" si="24"/>
        <v>0</v>
      </c>
      <c r="AK12" s="49">
        <f t="shared" si="25"/>
        <v>0</v>
      </c>
      <c r="AL12" s="49">
        <f t="array" ref="AL12">_xlfn.IFS(R12=0,AE12,R12&lt;0,AE12/-R12,R12&gt;0,AE12/R12)</f>
        <v>0</v>
      </c>
      <c r="AM12" s="50">
        <f t="shared" si="26"/>
        <v>0</v>
      </c>
      <c r="AN12" s="51">
        <f t="shared" si="27"/>
        <v>0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si="16"/>
        <v>0</v>
      </c>
      <c r="P13" s="39">
        <f>SUMIFS('Отчет 29-31.12'!H:H,'Отчет 29-31.12'!D:D,"Выручка",'Отчет 29-31.12'!E:E,B13)</f>
        <v>0</v>
      </c>
      <c r="Q13" s="39">
        <f>SUMIFS('Отчет 29-31.12'!H:H,'Отчет 29-31.12'!D:D,"Возврат выручки",'Отчет 29-31.12'!E:E,B13)</f>
        <v>0</v>
      </c>
      <c r="R13" s="40">
        <f t="shared" si="17"/>
        <v>0</v>
      </c>
      <c r="S13" s="41">
        <f>SUMIFS('Отчет 29-31.12'!P:P,'Отчет 29-31.12'!C:C,"Продажи",'Отчет 29-31.12'!E:E,B13)</f>
        <v>0</v>
      </c>
      <c r="T13" s="42">
        <f>SUMIFS('Отчет 29-31.12'!P:P,'Отчет 29-31.12'!C:C,"Возвраты",'Отчет 29-31.12'!E:E,B13)</f>
        <v>0</v>
      </c>
      <c r="U13" s="40">
        <f t="shared" si="18"/>
        <v>0</v>
      </c>
      <c r="V13" s="43">
        <f t="shared" si="3"/>
        <v>0</v>
      </c>
      <c r="W13" s="44">
        <f t="shared" si="19"/>
        <v>0</v>
      </c>
      <c r="X13" s="42">
        <f>-SUMIFS('Отчет 29-31.12'!P:P,'Отчет 29-31.12'!C:C,"Вознаграждение Ozon",'Отчет 29-31.12'!E:E,B13)</f>
        <v>0</v>
      </c>
      <c r="Y13" s="45">
        <f t="shared" si="5"/>
        <v>0</v>
      </c>
      <c r="Z13" s="42">
        <f>-SUMIFS('Отчет 29-31.12'!P:P,'Отчет 29-31.12'!C:C,"Услуги доставки",'Отчет 29-31.12'!E:E,B13)</f>
        <v>0</v>
      </c>
      <c r="AA13" s="32"/>
      <c r="AB13" s="55"/>
      <c r="AC13" s="42"/>
      <c r="AD13" s="46"/>
      <c r="AE13" s="47">
        <f t="shared" si="20"/>
        <v>0</v>
      </c>
      <c r="AF13" s="46"/>
      <c r="AG13" s="48">
        <f t="shared" si="21"/>
        <v>0</v>
      </c>
      <c r="AH13" s="49">
        <f t="shared" si="22"/>
        <v>123</v>
      </c>
      <c r="AI13" s="49">
        <f t="shared" si="23"/>
        <v>0</v>
      </c>
      <c r="AJ13" s="49">
        <f t="shared" si="24"/>
        <v>0</v>
      </c>
      <c r="AK13" s="49">
        <f t="shared" si="25"/>
        <v>0</v>
      </c>
      <c r="AL13" s="49">
        <f t="array" ref="AL13">_xlfn.IFS(R13=0,AE13,R13&lt;0,AE13/-R13,R13&gt;0,AE13/R13)</f>
        <v>0</v>
      </c>
      <c r="AM13" s="50">
        <f t="shared" si="26"/>
        <v>0</v>
      </c>
      <c r="AN13" s="51">
        <f t="shared" si="27"/>
        <v>0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si="16"/>
        <v>0</v>
      </c>
      <c r="P14" s="39">
        <f>SUMIFS('Отчет 29-31.12'!H:H,'Отчет 29-31.12'!D:D,"Выручка",'Отчет 29-31.12'!E:E,B14)</f>
        <v>0</v>
      </c>
      <c r="Q14" s="39">
        <f>SUMIFS('Отчет 29-31.12'!H:H,'Отчет 29-31.12'!D:D,"Возврат выручки",'Отчет 29-31.12'!E:E,B14)</f>
        <v>0</v>
      </c>
      <c r="R14" s="40">
        <f t="shared" si="17"/>
        <v>0</v>
      </c>
      <c r="S14" s="41">
        <f>SUMIFS('Отчет 29-31.12'!P:P,'Отчет 29-31.12'!C:C,"Продажи",'Отчет 29-31.12'!E:E,B14)</f>
        <v>0</v>
      </c>
      <c r="T14" s="42">
        <f>SUMIFS('Отчет 29-31.12'!P:P,'Отчет 29-31.12'!C:C,"Возвраты",'Отчет 29-31.12'!E:E,B14)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42">
        <f>-SUMIFS('Отчет 29-31.12'!P:P,'Отчет 29-31.12'!C:C,"Вознаграждение Ozon",'Отчет 29-31.12'!E:E,B14)</f>
        <v>0</v>
      </c>
      <c r="Y14" s="45">
        <f t="shared" si="5"/>
        <v>0</v>
      </c>
      <c r="Z14" s="42">
        <f>-SUMIFS('Отчет 29-31.12'!P:P,'Отчет 29-31.12'!C:C,"Услуги доставки",'Отчет 29-31.12'!E:E,B14)</f>
        <v>0</v>
      </c>
      <c r="AA14" s="32"/>
      <c r="AB14" s="55"/>
      <c r="AC14" s="42"/>
      <c r="AD14" s="46"/>
      <c r="AE14" s="47">
        <f t="shared" si="20"/>
        <v>0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0</v>
      </c>
      <c r="AK14" s="49">
        <f t="shared" si="25"/>
        <v>0</v>
      </c>
      <c r="AL14" s="49">
        <f t="array" ref="AL14">_xlfn.IFS(R14=0,AE14,R14&lt;0,AE14/-R14,R14&gt;0,AE14/R14)</f>
        <v>0</v>
      </c>
      <c r="AM14" s="50">
        <f t="shared" si="26"/>
        <v>0</v>
      </c>
      <c r="AN14" s="51">
        <f t="shared" si="27"/>
        <v>0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27</v>
      </c>
      <c r="L15" s="36"/>
      <c r="M15" s="36"/>
      <c r="N15" s="37">
        <f t="shared" si="15"/>
        <v>9</v>
      </c>
      <c r="O15" s="38">
        <f t="shared" si="16"/>
        <v>11.333333333333334</v>
      </c>
      <c r="P15" s="39">
        <f>SUMIFS('Отчет 29-31.12'!H:H,'Отчет 29-31.12'!D:D,"Выручка",'Отчет 29-31.12'!E:E,B15)</f>
        <v>37</v>
      </c>
      <c r="Q15" s="39">
        <f>SUMIFS('Отчет 29-31.12'!H:H,'Отчет 29-31.12'!D:D,"Возврат выручки",'Отчет 29-31.12'!E:E,B15)</f>
        <v>3</v>
      </c>
      <c r="R15" s="40">
        <f t="shared" si="17"/>
        <v>34</v>
      </c>
      <c r="S15" s="41">
        <f>SUMIFS('Отчет 29-31.12'!P:P,'Отчет 29-31.12'!C:C,"Продажи",'Отчет 29-31.12'!E:E,B15)</f>
        <v>61097</v>
      </c>
      <c r="T15" s="42">
        <f>SUMIFS('Отчет 29-31.12'!P:P,'Отчет 29-31.12'!C:C,"Возвраты",'Отчет 29-31.12'!E:E,B15)</f>
        <v>-4863</v>
      </c>
      <c r="U15" s="40">
        <f t="shared" si="18"/>
        <v>56234</v>
      </c>
      <c r="V15" s="43">
        <f>U15/$U$24</f>
        <v>0.39754547446855137</v>
      </c>
      <c r="W15" s="44">
        <f t="shared" si="19"/>
        <v>4182</v>
      </c>
      <c r="X15" s="42">
        <f>-SUMIFS('Отчет 29-31.12'!P:P,'Отчет 29-31.12'!C:C,"Вознаграждение Ozon",'Отчет 29-31.12'!E:E,B15)</f>
        <v>24180.619999999992</v>
      </c>
      <c r="Y15" s="45">
        <f t="shared" si="5"/>
        <v>0.42999999999999983</v>
      </c>
      <c r="Z15" s="42">
        <f>-SUMIFS('Отчет 29-31.12'!P:P,'Отчет 29-31.12'!C:C,"Услуги доставки",'Отчет 29-31.12'!E:E,B15)</f>
        <v>5975.6599999999971</v>
      </c>
      <c r="AA15" s="32"/>
      <c r="AB15" s="55"/>
      <c r="AC15" s="42"/>
      <c r="AD15" s="46"/>
      <c r="AE15" s="47">
        <f t="shared" si="20"/>
        <v>21895.720000000012</v>
      </c>
      <c r="AF15" s="46"/>
      <c r="AG15" s="48">
        <f t="shared" si="21"/>
        <v>1653.9411764705883</v>
      </c>
      <c r="AH15" s="49">
        <f t="shared" si="22"/>
        <v>123</v>
      </c>
      <c r="AI15" s="49">
        <f t="shared" si="23"/>
        <v>711.19470588235265</v>
      </c>
      <c r="AJ15" s="49">
        <f t="shared" si="24"/>
        <v>161.50432432432424</v>
      </c>
      <c r="AK15" s="49">
        <f t="shared" si="25"/>
        <v>0</v>
      </c>
      <c r="AL15" s="49">
        <f t="array" ref="AL15">_xlfn.IFS(R15=0,AE15,R15&lt;0,AE15/-R15,R15&gt;0,AE15/R15)</f>
        <v>643.9917647058827</v>
      </c>
      <c r="AM15" s="50">
        <f t="shared" si="26"/>
        <v>0.38936799800832256</v>
      </c>
      <c r="AN15" s="51">
        <f t="shared" si="27"/>
        <v>5.2357054041128679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si="16"/>
        <v>0</v>
      </c>
      <c r="P16" s="39">
        <f>SUMIFS('Отчет 29-31.12'!H:H,'Отчет 29-31.12'!D:D,"Выручка",'Отчет 29-31.12'!E:E,B16)</f>
        <v>0</v>
      </c>
      <c r="Q16" s="39">
        <f>SUMIFS('Отчет 29-31.12'!H:H,'Отчет 29-31.12'!D:D,"Возврат выручки",'Отчет 29-31.12'!E:E,B16)</f>
        <v>0</v>
      </c>
      <c r="R16" s="40">
        <f t="shared" si="17"/>
        <v>0</v>
      </c>
      <c r="S16" s="41">
        <f>SUMIFS('Отчет 29-31.12'!P:P,'Отчет 29-31.12'!C:C,"Продажи",'Отчет 29-31.12'!E:E,B16)</f>
        <v>0</v>
      </c>
      <c r="T16" s="42">
        <f>SUMIFS('Отчет 29-31.12'!P:P,'Отчет 29-31.12'!C:C,"Возвраты",'Отчет 29-31.12'!E:E,B16)</f>
        <v>0</v>
      </c>
      <c r="U16" s="40">
        <f t="shared" si="18"/>
        <v>0</v>
      </c>
      <c r="V16" s="43">
        <f>U16/$U$24</f>
        <v>0</v>
      </c>
      <c r="W16" s="44">
        <f t="shared" si="19"/>
        <v>0</v>
      </c>
      <c r="X16" s="42">
        <f>-SUMIFS('Отчет 29-31.12'!P:P,'Отчет 29-31.12'!C:C,"Вознаграждение Ozon",'Отчет 29-31.12'!E:E,B16)</f>
        <v>0</v>
      </c>
      <c r="Y16" s="45">
        <f t="shared" si="5"/>
        <v>0</v>
      </c>
      <c r="Z16" s="42">
        <f>-SUMIFS('Отчет 29-31.12'!P:P,'Отчет 29-31.12'!C:C,"Услуги доставки",'Отчет 29-31.12'!E:E,B16)</f>
        <v>0</v>
      </c>
      <c r="AA16" s="32"/>
      <c r="AB16" s="55"/>
      <c r="AC16" s="42"/>
      <c r="AD16" s="46"/>
      <c r="AE16" s="47">
        <f t="shared" si="20"/>
        <v>0</v>
      </c>
      <c r="AF16" s="46"/>
      <c r="AG16" s="48">
        <f t="shared" si="21"/>
        <v>0</v>
      </c>
      <c r="AH16" s="49">
        <f t="shared" si="22"/>
        <v>117</v>
      </c>
      <c r="AI16" s="49">
        <f t="shared" si="23"/>
        <v>0</v>
      </c>
      <c r="AJ16" s="49">
        <f t="shared" si="24"/>
        <v>0</v>
      </c>
      <c r="AK16" s="49">
        <f t="shared" si="25"/>
        <v>0</v>
      </c>
      <c r="AL16" s="49">
        <f t="array" ref="AL16">_xlfn.IFS(R16=0,AE16,R16&lt;0,AE16/-R16,R16&gt;0,AE16/R16)</f>
        <v>0</v>
      </c>
      <c r="AM16" s="50">
        <f t="shared" si="26"/>
        <v>0</v>
      </c>
      <c r="AN16" s="51">
        <f t="shared" si="27"/>
        <v>0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1545.7000000000003</v>
      </c>
      <c r="AH17" s="58">
        <f t="shared" si="29"/>
        <v>127.26</v>
      </c>
      <c r="AI17" s="58">
        <f t="shared" si="29"/>
        <v>664.65099999999995</v>
      </c>
      <c r="AJ17" s="58">
        <f t="shared" si="29"/>
        <v>150.9541589825119</v>
      </c>
      <c r="AK17" s="58" t="e">
        <f t="shared" si="29"/>
        <v>#DIV/0!</v>
      </c>
      <c r="AL17" s="58">
        <f t="shared" si="29"/>
        <v>590.85276470588258</v>
      </c>
      <c r="AM17" s="59">
        <f t="shared" si="29"/>
        <v>0.38001380877443236</v>
      </c>
      <c r="AN17" s="59">
        <f t="shared" si="29"/>
        <v>4.4870776722727168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53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17.666666666666664</v>
      </c>
      <c r="O18" s="69"/>
      <c r="P18" s="64">
        <f t="shared" ref="P18:X18" si="31">SUM(P3:P16)</f>
        <v>90</v>
      </c>
      <c r="Q18" s="64">
        <f t="shared" si="31"/>
        <v>3</v>
      </c>
      <c r="R18" s="64">
        <f t="shared" si="31"/>
        <v>87</v>
      </c>
      <c r="S18" s="70">
        <f t="shared" si="31"/>
        <v>146316</v>
      </c>
      <c r="T18" s="64">
        <f t="shared" si="31"/>
        <v>-4863</v>
      </c>
      <c r="U18" s="64">
        <f t="shared" si="31"/>
        <v>141453</v>
      </c>
      <c r="V18" s="71">
        <f t="shared" si="31"/>
        <v>1</v>
      </c>
      <c r="W18" s="64">
        <f t="shared" si="31"/>
        <v>10769.4</v>
      </c>
      <c r="X18" s="64">
        <f t="shared" si="31"/>
        <v>60824.789999999994</v>
      </c>
      <c r="Y18" s="72">
        <f>IF(U18=0,0,X18/U18)</f>
        <v>0.42999999999999994</v>
      </c>
      <c r="Z18" s="64">
        <f>SUM(Z3:Z16)</f>
        <v>13464.419999999995</v>
      </c>
      <c r="AA18" s="64">
        <f>IFERROR(P18*AA24/P24,0)</f>
        <v>26762.42</v>
      </c>
      <c r="AB18" s="64">
        <f>SUM(AB3:AB16)</f>
        <v>0</v>
      </c>
      <c r="AC18" s="64">
        <f>SUM(AC3:AC16)</f>
        <v>0</v>
      </c>
      <c r="AD18" s="73">
        <f>SUM(AD3:AD16)</f>
        <v>0</v>
      </c>
      <c r="AE18" s="74">
        <f>SUM(AE3:AE16)</f>
        <v>56394.390000000043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90</v>
      </c>
      <c r="Q24" s="118">
        <f>Q18+Q22</f>
        <v>3</v>
      </c>
      <c r="R24" s="121">
        <f>R18-R22</f>
        <v>87</v>
      </c>
      <c r="S24" s="118">
        <f t="shared" ref="S24:X24" si="34">S18+S22</f>
        <v>146316</v>
      </c>
      <c r="T24" s="118">
        <f t="shared" si="34"/>
        <v>-4863</v>
      </c>
      <c r="U24" s="121">
        <f t="shared" si="34"/>
        <v>141453</v>
      </c>
      <c r="V24" s="122">
        <f t="shared" si="34"/>
        <v>1</v>
      </c>
      <c r="W24" s="118">
        <f t="shared" si="34"/>
        <v>10769.4</v>
      </c>
      <c r="X24" s="118">
        <f t="shared" si="34"/>
        <v>60824.789999999994</v>
      </c>
      <c r="Y24" s="123">
        <f>X24/U24</f>
        <v>0.42999999999999994</v>
      </c>
      <c r="Z24" s="118">
        <f>Z18+Z22</f>
        <v>13464.419999999995</v>
      </c>
      <c r="AA24" s="124">
        <v>26762.42</v>
      </c>
      <c r="AB24" s="125"/>
      <c r="AC24" s="125">
        <f>SUM(AC3:AC20)</f>
        <v>0</v>
      </c>
      <c r="AD24" s="118">
        <f>AD18+AD22</f>
        <v>0</v>
      </c>
      <c r="AE24" s="126">
        <f>AE18+AE22</f>
        <v>56394.390000000043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26762.42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" priority="18" operator="greaterThan">
      <formula>120</formula>
    </cfRule>
  </conditionalFormatting>
  <conditionalFormatting sqref="N23">
    <cfRule type="cellIs" dxfId="23" priority="17" operator="between">
      <formula>0.000001</formula>
      <formula>25</formula>
    </cfRule>
  </conditionalFormatting>
  <conditionalFormatting sqref="V1 V25:V1048576">
    <cfRule type="cellIs" dxfId="2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{A0EB17B8-9F6A-43F3-882D-CB6E639385C8}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{6020CF6A-4B95-46A4-A184-960621C24E7E}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{ADFC6714-375C-4687-A970-0CBD094237DE}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{02A5FABE-EB58-402D-AC3F-19810C44EF88}</x14:id>
        </ext>
      </extLst>
    </cfRule>
  </conditionalFormatting>
  <conditionalFormatting sqref="P23">
    <cfRule type="cellIs" dxfId="21" priority="14" operator="greaterThan">
      <formula>120</formula>
    </cfRule>
  </conditionalFormatting>
  <conditionalFormatting sqref="Q23">
    <cfRule type="cellIs" dxfId="20" priority="13" operator="greaterThan">
      <formula>120</formula>
    </cfRule>
  </conditionalFormatting>
  <conditionalFormatting sqref="R23">
    <cfRule type="cellIs" dxfId="19" priority="12" operator="greaterThan">
      <formula>120</formula>
    </cfRule>
  </conditionalFormatting>
  <conditionalFormatting sqref="S23">
    <cfRule type="cellIs" dxfId="18" priority="11" operator="greaterThan">
      <formula>120</formula>
    </cfRule>
  </conditionalFormatting>
  <conditionalFormatting sqref="T23">
    <cfRule type="cellIs" dxfId="17" priority="10" operator="greaterThan">
      <formula>120</formula>
    </cfRule>
  </conditionalFormatting>
  <conditionalFormatting sqref="U23">
    <cfRule type="cellIs" dxfId="16" priority="9" operator="greaterThan">
      <formula>120</formula>
    </cfRule>
  </conditionalFormatting>
  <conditionalFormatting sqref="V23">
    <cfRule type="cellIs" dxfId="15" priority="8" operator="greaterThan">
      <formula>120</formula>
    </cfRule>
  </conditionalFormatting>
  <conditionalFormatting sqref="W23">
    <cfRule type="cellIs" dxfId="14" priority="7" operator="greaterThan">
      <formula>120</formula>
    </cfRule>
  </conditionalFormatting>
  <conditionalFormatting sqref="X23">
    <cfRule type="cellIs" dxfId="13" priority="6" operator="greaterThan">
      <formula>120</formula>
    </cfRule>
  </conditionalFormatting>
  <conditionalFormatting sqref="Z23">
    <cfRule type="cellIs" dxfId="1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{0F450025-8360-4ECE-9621-6FBF903D84E8}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{F10FAA79-1ED8-475E-BE40-84317AA4F5A3}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{01B54741-9513-492E-A315-F79CEB61549D}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{A70C7B4C-607B-4439-9D9B-86F6803FAC7D}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{74BD54E8-9B70-4319-A12F-EEBF44F7C58C}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{744A72DE-5C89-4FC1-90AE-D99E72877F70}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{A429A9C0-E6AE-4AD6-A9E5-BBB8301CE7F5}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{DE5E693F-E0CC-4BA2-A1CC-2ABC910535BD}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{A1E9A0A9-0AFF-4CFB-9160-3F867632CD34}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{ACA78094-D5DE-432A-B8A8-A9284A9513BF}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{592A0C79-FD3B-4D50-A2AA-94F65738C330}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{2252F7B9-A974-497E-A022-952B9AD5C655}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{EA93B0C6-B1CA-4445-AFA3-29F4BF9FC0F5}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{B78A9D83-BE80-43AB-9178-20D69C119129}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{AEA77703-C916-4966-86BD-C991CD38DAEC}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{598474C4-AACC-4975-831C-983EEFF3156A}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B17B8-9F6A-43F3-882D-CB6E639385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020CF6A-4B95-46A4-A184-960621C24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FC6714-375C-4687-A970-0CBD09423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A5FABE-EB58-402D-AC3F-19810C44E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F450025-8360-4ECE-9621-6FBF903D84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10FAA79-1ED8-475E-BE40-84317AA4F5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1B54741-9513-492E-A315-F79CEB615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70C7B4C-607B-4439-9D9B-86F6803FA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74BD54E8-9B70-4319-A12F-EEBF44F7C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744A72DE-5C89-4FC1-90AE-D99E72877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429A9C0-E6AE-4AD6-A9E5-BBB8301CE7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5E693F-E0CC-4BA2-A1CC-2ABC91053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1E9A0A9-0AFF-4CFB-9160-3F867632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CA78094-D5DE-432A-B8A8-A9284A9513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92A0C79-FD3B-4D50-A2AA-94F65738C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252F7B9-A974-497E-A022-952B9AD5C6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EA93B0C6-B1CA-4445-AFA3-29F4BF9FC0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78A9D83-BE80-43AB-9178-20D69C119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EA77703-C916-4966-86BD-C991CD38D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8474C4-AACC-4975-831C-983EEFF31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1EF-B0A7-409E-A30E-2276C6326899}">
  <dimension ref="A1:P701"/>
  <sheetViews>
    <sheetView workbookViewId="0">
      <selection activeCell="D4" sqref="D4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3887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3888</v>
      </c>
      <c r="B3" s="176">
        <v>46020</v>
      </c>
      <c r="C3" s="172" t="s">
        <v>2694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46019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3889</v>
      </c>
      <c r="B4" s="176">
        <v>46020</v>
      </c>
      <c r="C4" s="172" t="s">
        <v>2694</v>
      </c>
      <c r="D4" s="172" t="s">
        <v>82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46020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-5.0199999999999996</v>
      </c>
    </row>
    <row r="5" spans="1:16" ht="19.5" customHeight="1">
      <c r="A5" s="172" t="s">
        <v>3890</v>
      </c>
      <c r="B5" s="176">
        <v>46020</v>
      </c>
      <c r="C5" s="172" t="s">
        <v>2694</v>
      </c>
      <c r="D5" s="172" t="s">
        <v>82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46020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-10.59</v>
      </c>
    </row>
    <row r="6" spans="1:16" ht="19.5" customHeight="1">
      <c r="A6" s="172" t="s">
        <v>85</v>
      </c>
      <c r="B6" s="176">
        <v>46020</v>
      </c>
      <c r="C6" s="172" t="s">
        <v>109</v>
      </c>
      <c r="D6" s="172" t="s">
        <v>110</v>
      </c>
      <c r="E6" s="172" t="s">
        <v>85</v>
      </c>
      <c r="F6" s="172" t="s">
        <v>85</v>
      </c>
      <c r="G6" s="172" t="s">
        <v>3891</v>
      </c>
      <c r="H6" s="177">
        <v>0</v>
      </c>
      <c r="I6" s="178">
        <v>0</v>
      </c>
      <c r="J6" s="176">
        <v>46020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-150</v>
      </c>
    </row>
    <row r="7" spans="1:16" ht="19.5" customHeight="1">
      <c r="A7" s="172" t="s">
        <v>3892</v>
      </c>
      <c r="B7" s="176">
        <v>46020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1621</v>
      </c>
      <c r="J7" s="176">
        <v>46011</v>
      </c>
      <c r="K7" s="172" t="s">
        <v>93</v>
      </c>
      <c r="L7" s="172" t="s">
        <v>94</v>
      </c>
      <c r="M7" s="179">
        <v>0.43</v>
      </c>
      <c r="N7" s="177"/>
      <c r="O7" s="177">
        <v>44</v>
      </c>
      <c r="P7" s="180">
        <v>-142.34</v>
      </c>
    </row>
    <row r="8" spans="1:16" ht="19.5" customHeight="1">
      <c r="A8" s="172" t="s">
        <v>3892</v>
      </c>
      <c r="B8" s="176">
        <v>46020</v>
      </c>
      <c r="C8" s="172" t="s">
        <v>100</v>
      </c>
      <c r="D8" s="172" t="s">
        <v>101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1621</v>
      </c>
      <c r="J8" s="176">
        <v>46011</v>
      </c>
      <c r="K8" s="172" t="s">
        <v>93</v>
      </c>
      <c r="L8" s="172" t="s">
        <v>94</v>
      </c>
      <c r="M8" s="179">
        <v>0</v>
      </c>
      <c r="N8" s="177"/>
      <c r="O8" s="177"/>
      <c r="P8" s="180">
        <v>556.61</v>
      </c>
    </row>
    <row r="9" spans="1:16" ht="19.5" customHeight="1">
      <c r="A9" s="172" t="s">
        <v>3892</v>
      </c>
      <c r="B9" s="176">
        <v>46020</v>
      </c>
      <c r="C9" s="172" t="s">
        <v>100</v>
      </c>
      <c r="D9" s="172" t="s">
        <v>102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1621</v>
      </c>
      <c r="J9" s="176">
        <v>46011</v>
      </c>
      <c r="K9" s="172" t="s">
        <v>93</v>
      </c>
      <c r="L9" s="172" t="s">
        <v>94</v>
      </c>
      <c r="M9" s="179">
        <v>0</v>
      </c>
      <c r="N9" s="177"/>
      <c r="O9" s="177"/>
      <c r="P9" s="180">
        <v>5.57</v>
      </c>
    </row>
    <row r="10" spans="1:16" ht="19.5" customHeight="1">
      <c r="A10" s="172" t="s">
        <v>3892</v>
      </c>
      <c r="B10" s="176">
        <v>46020</v>
      </c>
      <c r="C10" s="172" t="s">
        <v>100</v>
      </c>
      <c r="D10" s="172" t="s">
        <v>103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1621</v>
      </c>
      <c r="J10" s="176">
        <v>46011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1058.82</v>
      </c>
    </row>
    <row r="11" spans="1:16" ht="19.5" customHeight="1">
      <c r="A11" s="172" t="s">
        <v>3892</v>
      </c>
      <c r="B11" s="176">
        <v>46020</v>
      </c>
      <c r="C11" s="172" t="s">
        <v>104</v>
      </c>
      <c r="D11" s="172" t="s">
        <v>105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1621</v>
      </c>
      <c r="J11" s="176">
        <v>46011</v>
      </c>
      <c r="K11" s="172" t="s">
        <v>93</v>
      </c>
      <c r="L11" s="172" t="s">
        <v>94</v>
      </c>
      <c r="M11" s="179">
        <v>0.43</v>
      </c>
      <c r="N11" s="177"/>
      <c r="O11" s="177"/>
      <c r="P11" s="180">
        <v>-697.03</v>
      </c>
    </row>
    <row r="12" spans="1:16" ht="19.5" customHeight="1">
      <c r="A12" s="172" t="s">
        <v>3892</v>
      </c>
      <c r="B12" s="176">
        <v>46020</v>
      </c>
      <c r="C12" s="172" t="s">
        <v>2694</v>
      </c>
      <c r="D12" s="172" t="s">
        <v>95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1621</v>
      </c>
      <c r="J12" s="176">
        <v>46011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-7.75</v>
      </c>
    </row>
    <row r="13" spans="1:16" ht="19.5" customHeight="1">
      <c r="A13" s="172" t="s">
        <v>3893</v>
      </c>
      <c r="B13" s="176">
        <v>46020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46005</v>
      </c>
      <c r="K13" s="172" t="s">
        <v>93</v>
      </c>
      <c r="L13" s="172" t="s">
        <v>94</v>
      </c>
      <c r="M13" s="179">
        <v>0.43</v>
      </c>
      <c r="N13" s="177"/>
      <c r="O13" s="177">
        <v>45</v>
      </c>
      <c r="P13" s="180">
        <v>-130.44</v>
      </c>
    </row>
    <row r="14" spans="1:16" ht="19.5" customHeight="1">
      <c r="A14" s="172" t="s">
        <v>3893</v>
      </c>
      <c r="B14" s="176">
        <v>46020</v>
      </c>
      <c r="C14" s="172" t="s">
        <v>100</v>
      </c>
      <c r="D14" s="172" t="s">
        <v>101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1600</v>
      </c>
      <c r="J14" s="176">
        <v>46005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567.62</v>
      </c>
    </row>
    <row r="15" spans="1:16" ht="19.5" customHeight="1">
      <c r="A15" s="172" t="s">
        <v>3893</v>
      </c>
      <c r="B15" s="176">
        <v>46020</v>
      </c>
      <c r="C15" s="172" t="s">
        <v>100</v>
      </c>
      <c r="D15" s="172" t="s">
        <v>102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1600</v>
      </c>
      <c r="J15" s="176">
        <v>46005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5.68</v>
      </c>
    </row>
    <row r="16" spans="1:16" ht="19.5" customHeight="1">
      <c r="A16" s="172" t="s">
        <v>3893</v>
      </c>
      <c r="B16" s="176">
        <v>46020</v>
      </c>
      <c r="C16" s="172" t="s">
        <v>100</v>
      </c>
      <c r="D16" s="172" t="s">
        <v>103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1600</v>
      </c>
      <c r="J16" s="176">
        <v>46005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1026.7</v>
      </c>
    </row>
    <row r="17" spans="1:16" ht="19.5" customHeight="1">
      <c r="A17" s="172" t="s">
        <v>3893</v>
      </c>
      <c r="B17" s="176">
        <v>46020</v>
      </c>
      <c r="C17" s="172" t="s">
        <v>104</v>
      </c>
      <c r="D17" s="172" t="s">
        <v>105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1600</v>
      </c>
      <c r="J17" s="176">
        <v>46005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-688</v>
      </c>
    </row>
    <row r="18" spans="1:16" ht="19.5" customHeight="1">
      <c r="A18" s="172" t="s">
        <v>3893</v>
      </c>
      <c r="B18" s="176">
        <v>46020</v>
      </c>
      <c r="C18" s="172" t="s">
        <v>2694</v>
      </c>
      <c r="D18" s="172" t="s">
        <v>95</v>
      </c>
      <c r="E18" s="172" t="s">
        <v>41</v>
      </c>
      <c r="F18" s="172" t="s">
        <v>83</v>
      </c>
      <c r="G18" s="172" t="s">
        <v>84</v>
      </c>
      <c r="H18" s="177">
        <v>1</v>
      </c>
      <c r="I18" s="178">
        <v>1600</v>
      </c>
      <c r="J18" s="176">
        <v>46005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-6.47</v>
      </c>
    </row>
    <row r="19" spans="1:16" ht="19.5" customHeight="1">
      <c r="A19" s="172" t="s">
        <v>3894</v>
      </c>
      <c r="B19" s="176">
        <v>46020</v>
      </c>
      <c r="C19" s="172" t="s">
        <v>92</v>
      </c>
      <c r="D19" s="172" t="s">
        <v>24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1621</v>
      </c>
      <c r="J19" s="176">
        <v>46016</v>
      </c>
      <c r="K19" s="172" t="s">
        <v>93</v>
      </c>
      <c r="L19" s="172" t="s">
        <v>94</v>
      </c>
      <c r="M19" s="179">
        <v>0.43</v>
      </c>
      <c r="N19" s="177"/>
      <c r="O19" s="177">
        <v>43</v>
      </c>
      <c r="P19" s="180">
        <v>-138.22999999999999</v>
      </c>
    </row>
    <row r="20" spans="1:16" ht="19.5" customHeight="1">
      <c r="A20" s="172" t="s">
        <v>3894</v>
      </c>
      <c r="B20" s="176">
        <v>46020</v>
      </c>
      <c r="C20" s="172" t="s">
        <v>100</v>
      </c>
      <c r="D20" s="172" t="s">
        <v>101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1621</v>
      </c>
      <c r="J20" s="176">
        <v>46016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617.14</v>
      </c>
    </row>
    <row r="21" spans="1:16" ht="19.5" customHeight="1">
      <c r="A21" s="172" t="s">
        <v>3894</v>
      </c>
      <c r="B21" s="176">
        <v>46020</v>
      </c>
      <c r="C21" s="172" t="s">
        <v>100</v>
      </c>
      <c r="D21" s="172" t="s">
        <v>102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46016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customHeight="1">
      <c r="A22" s="172" t="s">
        <v>3894</v>
      </c>
      <c r="B22" s="176">
        <v>46020</v>
      </c>
      <c r="C22" s="172" t="s">
        <v>100</v>
      </c>
      <c r="D22" s="172" t="s">
        <v>103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46016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1003.86</v>
      </c>
    </row>
    <row r="23" spans="1:16" ht="19.5" customHeight="1">
      <c r="A23" s="172" t="s">
        <v>3894</v>
      </c>
      <c r="B23" s="176">
        <v>46020</v>
      </c>
      <c r="C23" s="172" t="s">
        <v>104</v>
      </c>
      <c r="D23" s="172" t="s">
        <v>105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46016</v>
      </c>
      <c r="K23" s="172" t="s">
        <v>93</v>
      </c>
      <c r="L23" s="172" t="s">
        <v>94</v>
      </c>
      <c r="M23" s="179">
        <v>0.43</v>
      </c>
      <c r="N23" s="177"/>
      <c r="O23" s="177"/>
      <c r="P23" s="180">
        <v>-697.03</v>
      </c>
    </row>
    <row r="24" spans="1:16" ht="19.5" customHeight="1">
      <c r="A24" s="172" t="s">
        <v>3894</v>
      </c>
      <c r="B24" s="176">
        <v>46020</v>
      </c>
      <c r="C24" s="172" t="s">
        <v>2694</v>
      </c>
      <c r="D24" s="172" t="s">
        <v>95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46016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-10.77</v>
      </c>
    </row>
    <row r="25" spans="1:16" ht="19.5" customHeight="1">
      <c r="A25" s="172" t="s">
        <v>3895</v>
      </c>
      <c r="B25" s="176">
        <v>46020</v>
      </c>
      <c r="C25" s="172" t="s">
        <v>2694</v>
      </c>
      <c r="D25" s="172" t="s">
        <v>82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0</v>
      </c>
      <c r="J25" s="176">
        <v>46020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-10.43</v>
      </c>
    </row>
    <row r="26" spans="1:16" ht="19.5" customHeight="1">
      <c r="A26" s="172" t="s">
        <v>3896</v>
      </c>
      <c r="B26" s="176">
        <v>46020</v>
      </c>
      <c r="C26" s="172" t="s">
        <v>92</v>
      </c>
      <c r="D26" s="172" t="s">
        <v>24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1600</v>
      </c>
      <c r="J26" s="176">
        <v>46017</v>
      </c>
      <c r="K26" s="172" t="s">
        <v>93</v>
      </c>
      <c r="L26" s="172" t="s">
        <v>94</v>
      </c>
      <c r="M26" s="179">
        <v>0.43</v>
      </c>
      <c r="N26" s="177"/>
      <c r="O26" s="177">
        <v>43</v>
      </c>
      <c r="P26" s="180">
        <v>-122.83</v>
      </c>
    </row>
    <row r="27" spans="1:16" ht="19.5" customHeight="1">
      <c r="A27" s="172" t="s">
        <v>3896</v>
      </c>
      <c r="B27" s="176">
        <v>46020</v>
      </c>
      <c r="C27" s="172" t="s">
        <v>100</v>
      </c>
      <c r="D27" s="172" t="s">
        <v>101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1600</v>
      </c>
      <c r="J27" s="176">
        <v>46017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565.04999999999995</v>
      </c>
    </row>
    <row r="28" spans="1:16" ht="19.5" customHeight="1">
      <c r="A28" s="172" t="s">
        <v>3896</v>
      </c>
      <c r="B28" s="176">
        <v>46020</v>
      </c>
      <c r="C28" s="172" t="s">
        <v>100</v>
      </c>
      <c r="D28" s="172" t="s">
        <v>102</v>
      </c>
      <c r="E28" s="172" t="s">
        <v>41</v>
      </c>
      <c r="F28" s="172" t="s">
        <v>83</v>
      </c>
      <c r="G28" s="172" t="s">
        <v>84</v>
      </c>
      <c r="H28" s="177">
        <v>1</v>
      </c>
      <c r="I28" s="178">
        <v>1600</v>
      </c>
      <c r="J28" s="176">
        <v>46017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5.65</v>
      </c>
    </row>
    <row r="29" spans="1:16" ht="19.5" customHeight="1">
      <c r="A29" s="172" t="s">
        <v>3896</v>
      </c>
      <c r="B29" s="176">
        <v>46020</v>
      </c>
      <c r="C29" s="172" t="s">
        <v>100</v>
      </c>
      <c r="D29" s="172" t="s">
        <v>103</v>
      </c>
      <c r="E29" s="172" t="s">
        <v>41</v>
      </c>
      <c r="F29" s="172" t="s">
        <v>83</v>
      </c>
      <c r="G29" s="172" t="s">
        <v>84</v>
      </c>
      <c r="H29" s="177">
        <v>1</v>
      </c>
      <c r="I29" s="178">
        <v>1600</v>
      </c>
      <c r="J29" s="176">
        <v>46017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1029.3</v>
      </c>
    </row>
    <row r="30" spans="1:16" ht="19.5" customHeight="1">
      <c r="A30" s="172" t="s">
        <v>3896</v>
      </c>
      <c r="B30" s="176">
        <v>46020</v>
      </c>
      <c r="C30" s="172" t="s">
        <v>104</v>
      </c>
      <c r="D30" s="172" t="s">
        <v>105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46017</v>
      </c>
      <c r="K30" s="172" t="s">
        <v>93</v>
      </c>
      <c r="L30" s="172" t="s">
        <v>94</v>
      </c>
      <c r="M30" s="179">
        <v>0.43</v>
      </c>
      <c r="N30" s="177"/>
      <c r="O30" s="177"/>
      <c r="P30" s="180">
        <v>-688</v>
      </c>
    </row>
    <row r="31" spans="1:16" ht="19.5" customHeight="1">
      <c r="A31" s="172" t="s">
        <v>3896</v>
      </c>
      <c r="B31" s="176">
        <v>46020</v>
      </c>
      <c r="C31" s="172" t="s">
        <v>2694</v>
      </c>
      <c r="D31" s="172" t="s">
        <v>95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46017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-7.11</v>
      </c>
    </row>
    <row r="32" spans="1:16" ht="19.5" customHeight="1">
      <c r="A32" s="172" t="s">
        <v>3897</v>
      </c>
      <c r="B32" s="176">
        <v>46020</v>
      </c>
      <c r="C32" s="172" t="s">
        <v>92</v>
      </c>
      <c r="D32" s="172" t="s">
        <v>24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1621</v>
      </c>
      <c r="J32" s="176">
        <v>46014</v>
      </c>
      <c r="K32" s="172" t="s">
        <v>93</v>
      </c>
      <c r="L32" s="172" t="s">
        <v>94</v>
      </c>
      <c r="M32" s="179">
        <v>0.43</v>
      </c>
      <c r="N32" s="177"/>
      <c r="O32" s="177">
        <v>43</v>
      </c>
      <c r="P32" s="180">
        <v>-138.22999999999999</v>
      </c>
    </row>
    <row r="33" spans="1:16" ht="19.5" customHeight="1">
      <c r="A33" s="172" t="s">
        <v>3897</v>
      </c>
      <c r="B33" s="176">
        <v>46020</v>
      </c>
      <c r="C33" s="172" t="s">
        <v>100</v>
      </c>
      <c r="D33" s="172" t="s">
        <v>101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1621</v>
      </c>
      <c r="J33" s="176">
        <v>46014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557.14</v>
      </c>
    </row>
    <row r="34" spans="1:16" ht="19.5" customHeight="1">
      <c r="A34" s="172" t="s">
        <v>3897</v>
      </c>
      <c r="B34" s="176">
        <v>46020</v>
      </c>
      <c r="C34" s="172" t="s">
        <v>100</v>
      </c>
      <c r="D34" s="172" t="s">
        <v>102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1621</v>
      </c>
      <c r="J34" s="176">
        <v>46014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5.57</v>
      </c>
    </row>
    <row r="35" spans="1:16" ht="19.5" customHeight="1">
      <c r="A35" s="172" t="s">
        <v>3897</v>
      </c>
      <c r="B35" s="176">
        <v>46020</v>
      </c>
      <c r="C35" s="172" t="s">
        <v>100</v>
      </c>
      <c r="D35" s="172" t="s">
        <v>103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1621</v>
      </c>
      <c r="J35" s="176">
        <v>46014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1058.29</v>
      </c>
    </row>
    <row r="36" spans="1:16" ht="19.5" customHeight="1">
      <c r="A36" s="172" t="s">
        <v>3897</v>
      </c>
      <c r="B36" s="176">
        <v>46020</v>
      </c>
      <c r="C36" s="172" t="s">
        <v>104</v>
      </c>
      <c r="D36" s="172" t="s">
        <v>105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1621</v>
      </c>
      <c r="J36" s="176">
        <v>46014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-697.03</v>
      </c>
    </row>
    <row r="37" spans="1:16" ht="19.5" customHeight="1">
      <c r="A37" s="172" t="s">
        <v>3897</v>
      </c>
      <c r="B37" s="176">
        <v>46020</v>
      </c>
      <c r="C37" s="172" t="s">
        <v>2694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1621</v>
      </c>
      <c r="J37" s="176">
        <v>46014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-25</v>
      </c>
    </row>
    <row r="38" spans="1:16" ht="19.5" customHeight="1">
      <c r="A38" s="172" t="s">
        <v>3898</v>
      </c>
      <c r="B38" s="176">
        <v>46020</v>
      </c>
      <c r="C38" s="172" t="s">
        <v>92</v>
      </c>
      <c r="D38" s="172" t="s">
        <v>24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46003</v>
      </c>
      <c r="K38" s="172" t="s">
        <v>93</v>
      </c>
      <c r="L38" s="172" t="s">
        <v>94</v>
      </c>
      <c r="M38" s="179">
        <v>0</v>
      </c>
      <c r="N38" s="177"/>
      <c r="O38" s="177">
        <v>46</v>
      </c>
      <c r="P38" s="180">
        <v>-56</v>
      </c>
    </row>
    <row r="39" spans="1:16" ht="19.5" customHeight="1">
      <c r="A39" s="172" t="s">
        <v>3898</v>
      </c>
      <c r="B39" s="176">
        <v>46020</v>
      </c>
      <c r="C39" s="172" t="s">
        <v>2694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46003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-10.71</v>
      </c>
    </row>
    <row r="40" spans="1:16" ht="19.5" customHeight="1">
      <c r="A40" s="172" t="s">
        <v>3898</v>
      </c>
      <c r="B40" s="176">
        <v>46020</v>
      </c>
      <c r="C40" s="172" t="s">
        <v>92</v>
      </c>
      <c r="D40" s="172" t="s">
        <v>96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46003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customHeight="1">
      <c r="A41" s="172" t="s">
        <v>3898</v>
      </c>
      <c r="B41" s="176">
        <v>46020</v>
      </c>
      <c r="C41" s="172" t="s">
        <v>92</v>
      </c>
      <c r="D41" s="172" t="s">
        <v>97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46003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</v>
      </c>
    </row>
    <row r="42" spans="1:16" ht="19.5" customHeight="1">
      <c r="A42" s="172" t="s">
        <v>3898</v>
      </c>
      <c r="B42" s="176">
        <v>46020</v>
      </c>
      <c r="C42" s="172" t="s">
        <v>2694</v>
      </c>
      <c r="D42" s="172" t="s">
        <v>98</v>
      </c>
      <c r="E42" s="172" t="s">
        <v>53</v>
      </c>
      <c r="F42" s="172" t="s">
        <v>120</v>
      </c>
      <c r="G42" s="172" t="s">
        <v>84</v>
      </c>
      <c r="H42" s="177">
        <v>1</v>
      </c>
      <c r="I42" s="178">
        <v>0</v>
      </c>
      <c r="J42" s="176">
        <v>46003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customHeight="1">
      <c r="A43" s="172" t="s">
        <v>3896</v>
      </c>
      <c r="B43" s="176">
        <v>46020</v>
      </c>
      <c r="C43" s="172" t="s">
        <v>2694</v>
      </c>
      <c r="D43" s="172" t="s">
        <v>82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0</v>
      </c>
      <c r="J43" s="176">
        <v>46017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-10.74</v>
      </c>
    </row>
    <row r="44" spans="1:16" ht="19.5" customHeight="1">
      <c r="A44" s="172" t="s">
        <v>3897</v>
      </c>
      <c r="B44" s="176">
        <v>46020</v>
      </c>
      <c r="C44" s="172" t="s">
        <v>2694</v>
      </c>
      <c r="D44" s="172" t="s">
        <v>82</v>
      </c>
      <c r="E44" s="172" t="s">
        <v>53</v>
      </c>
      <c r="F44" s="172" t="s">
        <v>120</v>
      </c>
      <c r="G44" s="172" t="s">
        <v>84</v>
      </c>
      <c r="H44" s="177">
        <v>1</v>
      </c>
      <c r="I44" s="178">
        <v>0</v>
      </c>
      <c r="J44" s="176">
        <v>46014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-10.59</v>
      </c>
    </row>
    <row r="45" spans="1:16" ht="19.5" customHeight="1">
      <c r="A45" s="172" t="s">
        <v>3899</v>
      </c>
      <c r="B45" s="176">
        <v>46020</v>
      </c>
      <c r="C45" s="172" t="s">
        <v>92</v>
      </c>
      <c r="D45" s="172" t="s">
        <v>24</v>
      </c>
      <c r="E45" s="172" t="s">
        <v>53</v>
      </c>
      <c r="F45" s="172" t="s">
        <v>120</v>
      </c>
      <c r="G45" s="172" t="s">
        <v>84</v>
      </c>
      <c r="H45" s="177">
        <v>1</v>
      </c>
      <c r="I45" s="178">
        <v>1621</v>
      </c>
      <c r="J45" s="176">
        <v>46016</v>
      </c>
      <c r="K45" s="172" t="s">
        <v>93</v>
      </c>
      <c r="L45" s="172" t="s">
        <v>94</v>
      </c>
      <c r="M45" s="179">
        <v>0.43</v>
      </c>
      <c r="N45" s="177"/>
      <c r="O45" s="177">
        <v>43</v>
      </c>
      <c r="P45" s="180">
        <v>-138.22999999999999</v>
      </c>
    </row>
    <row r="46" spans="1:16" ht="19.5" customHeight="1">
      <c r="A46" s="172" t="s">
        <v>3899</v>
      </c>
      <c r="B46" s="176">
        <v>46020</v>
      </c>
      <c r="C46" s="172" t="s">
        <v>100</v>
      </c>
      <c r="D46" s="172" t="s">
        <v>101</v>
      </c>
      <c r="E46" s="172" t="s">
        <v>53</v>
      </c>
      <c r="F46" s="172" t="s">
        <v>120</v>
      </c>
      <c r="G46" s="172" t="s">
        <v>84</v>
      </c>
      <c r="H46" s="177">
        <v>1</v>
      </c>
      <c r="I46" s="178">
        <v>1621</v>
      </c>
      <c r="J46" s="176">
        <v>46016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557.14</v>
      </c>
    </row>
    <row r="47" spans="1:16" ht="19.5" customHeight="1">
      <c r="A47" s="172" t="s">
        <v>3899</v>
      </c>
      <c r="B47" s="176">
        <v>46020</v>
      </c>
      <c r="C47" s="172" t="s">
        <v>100</v>
      </c>
      <c r="D47" s="172" t="s">
        <v>102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1621</v>
      </c>
      <c r="J47" s="176">
        <v>46016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5.57</v>
      </c>
    </row>
    <row r="48" spans="1:16" ht="19.5" customHeight="1">
      <c r="A48" s="172" t="s">
        <v>3899</v>
      </c>
      <c r="B48" s="176">
        <v>46020</v>
      </c>
      <c r="C48" s="172" t="s">
        <v>100</v>
      </c>
      <c r="D48" s="172" t="s">
        <v>103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1058.29</v>
      </c>
    </row>
    <row r="49" spans="1:16" ht="19.5" customHeight="1">
      <c r="A49" s="172" t="s">
        <v>3899</v>
      </c>
      <c r="B49" s="176">
        <v>46020</v>
      </c>
      <c r="C49" s="172" t="s">
        <v>104</v>
      </c>
      <c r="D49" s="172" t="s">
        <v>105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-697.03</v>
      </c>
    </row>
    <row r="50" spans="1:16" ht="19.5" customHeight="1">
      <c r="A50" s="172" t="s">
        <v>3899</v>
      </c>
      <c r="B50" s="176">
        <v>46020</v>
      </c>
      <c r="C50" s="172" t="s">
        <v>2694</v>
      </c>
      <c r="D50" s="172" t="s">
        <v>95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-7.05</v>
      </c>
    </row>
    <row r="51" spans="1:16" ht="19.5" customHeight="1">
      <c r="A51" s="172" t="s">
        <v>3900</v>
      </c>
      <c r="B51" s="176">
        <v>46020</v>
      </c>
      <c r="C51" s="172" t="s">
        <v>92</v>
      </c>
      <c r="D51" s="172" t="s">
        <v>24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46018</v>
      </c>
      <c r="K51" s="172" t="s">
        <v>93</v>
      </c>
      <c r="L51" s="172" t="s">
        <v>94</v>
      </c>
      <c r="M51" s="179">
        <v>0.43</v>
      </c>
      <c r="N51" s="177"/>
      <c r="O51" s="177">
        <v>42</v>
      </c>
      <c r="P51" s="180">
        <v>-134.12</v>
      </c>
    </row>
    <row r="52" spans="1:16" ht="19.5" customHeight="1">
      <c r="A52" s="172" t="s">
        <v>3900</v>
      </c>
      <c r="B52" s="176">
        <v>46020</v>
      </c>
      <c r="C52" s="172" t="s">
        <v>100</v>
      </c>
      <c r="D52" s="172" t="s">
        <v>101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575.1</v>
      </c>
    </row>
    <row r="53" spans="1:16" ht="19.5" customHeight="1">
      <c r="A53" s="172" t="s">
        <v>3900</v>
      </c>
      <c r="B53" s="176">
        <v>46020</v>
      </c>
      <c r="C53" s="172" t="s">
        <v>100</v>
      </c>
      <c r="D53" s="172" t="s">
        <v>102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5.75</v>
      </c>
    </row>
    <row r="54" spans="1:16" ht="19.5" customHeight="1">
      <c r="A54" s="172" t="s">
        <v>3900</v>
      </c>
      <c r="B54" s="176">
        <v>46020</v>
      </c>
      <c r="C54" s="172" t="s">
        <v>100</v>
      </c>
      <c r="D54" s="172" t="s">
        <v>103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1621</v>
      </c>
      <c r="J54" s="176">
        <v>46018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1040.1500000000001</v>
      </c>
    </row>
    <row r="55" spans="1:16" ht="19.5" customHeight="1">
      <c r="A55" s="172" t="s">
        <v>3900</v>
      </c>
      <c r="B55" s="176">
        <v>46020</v>
      </c>
      <c r="C55" s="172" t="s">
        <v>104</v>
      </c>
      <c r="D55" s="172" t="s">
        <v>105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1621</v>
      </c>
      <c r="J55" s="176">
        <v>46018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-697.03</v>
      </c>
    </row>
    <row r="56" spans="1:16" ht="19.5" customHeight="1">
      <c r="A56" s="172" t="s">
        <v>3900</v>
      </c>
      <c r="B56" s="176">
        <v>46020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1621</v>
      </c>
      <c r="J56" s="176">
        <v>46018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-5.89</v>
      </c>
    </row>
    <row r="57" spans="1:16" ht="19.5" customHeight="1">
      <c r="A57" s="172" t="s">
        <v>724</v>
      </c>
      <c r="B57" s="176">
        <v>46020</v>
      </c>
      <c r="C57" s="172" t="s">
        <v>166</v>
      </c>
      <c r="D57" s="172" t="s">
        <v>167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-1621</v>
      </c>
      <c r="J57" s="176">
        <v>46014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-556.61</v>
      </c>
    </row>
    <row r="58" spans="1:16" ht="19.5" customHeight="1">
      <c r="A58" s="172" t="s">
        <v>724</v>
      </c>
      <c r="B58" s="176">
        <v>46020</v>
      </c>
      <c r="C58" s="172" t="s">
        <v>166</v>
      </c>
      <c r="D58" s="172" t="s">
        <v>102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-1621</v>
      </c>
      <c r="J58" s="176">
        <v>46014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-5.57</v>
      </c>
    </row>
    <row r="59" spans="1:16" ht="19.5" customHeight="1">
      <c r="A59" s="172" t="s">
        <v>724</v>
      </c>
      <c r="B59" s="176">
        <v>46020</v>
      </c>
      <c r="C59" s="172" t="s">
        <v>166</v>
      </c>
      <c r="D59" s="172" t="s">
        <v>103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-1621</v>
      </c>
      <c r="J59" s="176">
        <v>46014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-1058.82</v>
      </c>
    </row>
    <row r="60" spans="1:16" ht="19.5" customHeight="1">
      <c r="A60" s="172" t="s">
        <v>724</v>
      </c>
      <c r="B60" s="176">
        <v>46020</v>
      </c>
      <c r="C60" s="172" t="s">
        <v>104</v>
      </c>
      <c r="D60" s="172" t="s">
        <v>168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-1621</v>
      </c>
      <c r="J60" s="176">
        <v>46014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697.03</v>
      </c>
    </row>
    <row r="61" spans="1:16" ht="19.5" customHeight="1">
      <c r="A61" s="172" t="s">
        <v>3900</v>
      </c>
      <c r="B61" s="176">
        <v>46020</v>
      </c>
      <c r="C61" s="172" t="s">
        <v>2694</v>
      </c>
      <c r="D61" s="172" t="s">
        <v>82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0</v>
      </c>
      <c r="J61" s="176">
        <v>46018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-10.93</v>
      </c>
    </row>
    <row r="62" spans="1:16" ht="19.5" customHeight="1">
      <c r="A62" s="172" t="s">
        <v>724</v>
      </c>
      <c r="B62" s="176">
        <v>46020</v>
      </c>
      <c r="C62" s="172" t="s">
        <v>2694</v>
      </c>
      <c r="D62" s="172" t="s">
        <v>82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0</v>
      </c>
      <c r="J62" s="176">
        <v>46014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10.58</v>
      </c>
    </row>
    <row r="63" spans="1:16" ht="19.5" customHeight="1">
      <c r="A63" s="172" t="s">
        <v>3901</v>
      </c>
      <c r="B63" s="176">
        <v>46020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46010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-56</v>
      </c>
    </row>
    <row r="64" spans="1:16" ht="19.5" customHeight="1">
      <c r="A64" s="172" t="s">
        <v>3901</v>
      </c>
      <c r="B64" s="176">
        <v>46020</v>
      </c>
      <c r="C64" s="172" t="s">
        <v>2694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46010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-9.07</v>
      </c>
    </row>
    <row r="65" spans="1:16" ht="19.5" customHeight="1">
      <c r="A65" s="172" t="s">
        <v>3901</v>
      </c>
      <c r="B65" s="176">
        <v>46020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46010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3901</v>
      </c>
      <c r="B66" s="176">
        <v>46020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3901</v>
      </c>
      <c r="B67" s="176">
        <v>46020</v>
      </c>
      <c r="C67" s="172" t="s">
        <v>2694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3902</v>
      </c>
      <c r="B68" s="176">
        <v>46020</v>
      </c>
      <c r="C68" s="172" t="s">
        <v>92</v>
      </c>
      <c r="D68" s="172" t="s">
        <v>24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1600</v>
      </c>
      <c r="J68" s="176">
        <v>46014</v>
      </c>
      <c r="K68" s="172" t="s">
        <v>93</v>
      </c>
      <c r="L68" s="172" t="s">
        <v>94</v>
      </c>
      <c r="M68" s="179">
        <v>0.43</v>
      </c>
      <c r="N68" s="177"/>
      <c r="O68" s="177">
        <v>43</v>
      </c>
      <c r="P68" s="180">
        <v>-122.83</v>
      </c>
    </row>
    <row r="69" spans="1:16" ht="19.5" customHeight="1">
      <c r="A69" s="172" t="s">
        <v>3902</v>
      </c>
      <c r="B69" s="176">
        <v>46020</v>
      </c>
      <c r="C69" s="172" t="s">
        <v>100</v>
      </c>
      <c r="D69" s="172" t="s">
        <v>101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549.52</v>
      </c>
    </row>
    <row r="70" spans="1:16" ht="19.5" customHeight="1">
      <c r="A70" s="172" t="s">
        <v>3902</v>
      </c>
      <c r="B70" s="176">
        <v>46020</v>
      </c>
      <c r="C70" s="172" t="s">
        <v>100</v>
      </c>
      <c r="D70" s="172" t="s">
        <v>102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5.5</v>
      </c>
    </row>
    <row r="71" spans="1:16" ht="19.5" customHeight="1">
      <c r="A71" s="172" t="s">
        <v>3902</v>
      </c>
      <c r="B71" s="176">
        <v>46020</v>
      </c>
      <c r="C71" s="172" t="s">
        <v>100</v>
      </c>
      <c r="D71" s="172" t="s">
        <v>103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1044.98</v>
      </c>
    </row>
    <row r="72" spans="1:16" ht="19.5" customHeight="1">
      <c r="A72" s="172" t="s">
        <v>3902</v>
      </c>
      <c r="B72" s="176">
        <v>46020</v>
      </c>
      <c r="C72" s="172" t="s">
        <v>104</v>
      </c>
      <c r="D72" s="172" t="s">
        <v>105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-688</v>
      </c>
    </row>
    <row r="73" spans="1:16" ht="19.5" customHeight="1">
      <c r="A73" s="172" t="s">
        <v>3902</v>
      </c>
      <c r="B73" s="176">
        <v>46020</v>
      </c>
      <c r="C73" s="172" t="s">
        <v>2694</v>
      </c>
      <c r="D73" s="172" t="s">
        <v>95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-13.12</v>
      </c>
    </row>
    <row r="74" spans="1:16" ht="19.5" customHeight="1">
      <c r="A74" s="172" t="s">
        <v>3903</v>
      </c>
      <c r="B74" s="176">
        <v>46020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1621</v>
      </c>
      <c r="J74" s="176">
        <v>46016</v>
      </c>
      <c r="K74" s="172" t="s">
        <v>93</v>
      </c>
      <c r="L74" s="172" t="s">
        <v>94</v>
      </c>
      <c r="M74" s="179">
        <v>0.43</v>
      </c>
      <c r="N74" s="177"/>
      <c r="O74" s="177">
        <v>43</v>
      </c>
      <c r="P74" s="180">
        <v>-138.22999999999999</v>
      </c>
    </row>
    <row r="75" spans="1:16" ht="19.5" customHeight="1">
      <c r="A75" s="172" t="s">
        <v>3903</v>
      </c>
      <c r="B75" s="176">
        <v>46020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1621</v>
      </c>
      <c r="J75" s="176">
        <v>46016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557.14</v>
      </c>
    </row>
    <row r="76" spans="1:16" ht="19.5" customHeight="1">
      <c r="A76" s="172" t="s">
        <v>3903</v>
      </c>
      <c r="B76" s="176">
        <v>46020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1621</v>
      </c>
      <c r="J76" s="176">
        <v>46016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5.57</v>
      </c>
    </row>
    <row r="77" spans="1:16" ht="19.5" customHeight="1">
      <c r="A77" s="172" t="s">
        <v>3903</v>
      </c>
      <c r="B77" s="176">
        <v>46020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1621</v>
      </c>
      <c r="J77" s="176">
        <v>46016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1058.29</v>
      </c>
    </row>
    <row r="78" spans="1:16" ht="19.5" customHeight="1">
      <c r="A78" s="172" t="s">
        <v>3903</v>
      </c>
      <c r="B78" s="176">
        <v>46020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1621</v>
      </c>
      <c r="J78" s="176">
        <v>46016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-697.03</v>
      </c>
    </row>
    <row r="79" spans="1:16" ht="19.5" customHeight="1">
      <c r="A79" s="172" t="s">
        <v>3903</v>
      </c>
      <c r="B79" s="176">
        <v>46020</v>
      </c>
      <c r="C79" s="172" t="s">
        <v>2694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1621</v>
      </c>
      <c r="J79" s="176">
        <v>46016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-13.8</v>
      </c>
    </row>
    <row r="80" spans="1:16" ht="19.5" customHeight="1">
      <c r="A80" s="172" t="s">
        <v>3904</v>
      </c>
      <c r="B80" s="176">
        <v>46020</v>
      </c>
      <c r="C80" s="172" t="s">
        <v>92</v>
      </c>
      <c r="D80" s="172" t="s">
        <v>24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1621</v>
      </c>
      <c r="J80" s="176">
        <v>46017</v>
      </c>
      <c r="K80" s="172" t="s">
        <v>93</v>
      </c>
      <c r="L80" s="172" t="s">
        <v>94</v>
      </c>
      <c r="M80" s="179">
        <v>0.43</v>
      </c>
      <c r="N80" s="177"/>
      <c r="O80" s="177">
        <v>43</v>
      </c>
      <c r="P80" s="180">
        <v>-138.22999999999999</v>
      </c>
    </row>
    <row r="81" spans="1:16" ht="19.5" customHeight="1">
      <c r="A81" s="172" t="s">
        <v>3904</v>
      </c>
      <c r="B81" s="176">
        <v>46020</v>
      </c>
      <c r="C81" s="172" t="s">
        <v>100</v>
      </c>
      <c r="D81" s="172" t="s">
        <v>101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1621</v>
      </c>
      <c r="J81" s="176">
        <v>46017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557.14</v>
      </c>
    </row>
    <row r="82" spans="1:16" ht="19.5" customHeight="1">
      <c r="A82" s="172" t="s">
        <v>3904</v>
      </c>
      <c r="B82" s="176">
        <v>46020</v>
      </c>
      <c r="C82" s="172" t="s">
        <v>100</v>
      </c>
      <c r="D82" s="172" t="s">
        <v>102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1621</v>
      </c>
      <c r="J82" s="176">
        <v>46017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5.57</v>
      </c>
    </row>
    <row r="83" spans="1:16" ht="19.5" customHeight="1">
      <c r="A83" s="172" t="s">
        <v>3904</v>
      </c>
      <c r="B83" s="176">
        <v>46020</v>
      </c>
      <c r="C83" s="172" t="s">
        <v>100</v>
      </c>
      <c r="D83" s="172" t="s">
        <v>103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1621</v>
      </c>
      <c r="J83" s="176">
        <v>46017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1058.29</v>
      </c>
    </row>
    <row r="84" spans="1:16" ht="19.5" customHeight="1">
      <c r="A84" s="172" t="s">
        <v>3904</v>
      </c>
      <c r="B84" s="176">
        <v>46020</v>
      </c>
      <c r="C84" s="172" t="s">
        <v>104</v>
      </c>
      <c r="D84" s="172" t="s">
        <v>105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1621</v>
      </c>
      <c r="J84" s="176">
        <v>46017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-697.03</v>
      </c>
    </row>
    <row r="85" spans="1:16" ht="19.5" customHeight="1">
      <c r="A85" s="172" t="s">
        <v>3904</v>
      </c>
      <c r="B85" s="176">
        <v>46020</v>
      </c>
      <c r="C85" s="172" t="s">
        <v>2694</v>
      </c>
      <c r="D85" s="172" t="s">
        <v>95</v>
      </c>
      <c r="E85" s="172" t="s">
        <v>53</v>
      </c>
      <c r="F85" s="172" t="s">
        <v>120</v>
      </c>
      <c r="G85" s="172" t="s">
        <v>84</v>
      </c>
      <c r="H85" s="177">
        <v>1</v>
      </c>
      <c r="I85" s="178">
        <v>1621</v>
      </c>
      <c r="J85" s="176">
        <v>46017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-12.37</v>
      </c>
    </row>
    <row r="86" spans="1:16" ht="19.5" customHeight="1">
      <c r="A86" s="172" t="s">
        <v>3905</v>
      </c>
      <c r="B86" s="176">
        <v>46020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1600</v>
      </c>
      <c r="J86" s="176">
        <v>46017</v>
      </c>
      <c r="K86" s="172" t="s">
        <v>93</v>
      </c>
      <c r="L86" s="172" t="s">
        <v>94</v>
      </c>
      <c r="M86" s="179">
        <v>0.43</v>
      </c>
      <c r="N86" s="177"/>
      <c r="O86" s="177">
        <v>43</v>
      </c>
      <c r="P86" s="180">
        <v>-122.83</v>
      </c>
    </row>
    <row r="87" spans="1:16" ht="19.5" customHeight="1">
      <c r="A87" s="172" t="s">
        <v>3905</v>
      </c>
      <c r="B87" s="176">
        <v>46020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1600</v>
      </c>
      <c r="J87" s="176">
        <v>46017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554.29</v>
      </c>
    </row>
    <row r="88" spans="1:16" ht="19.5" customHeight="1">
      <c r="A88" s="172" t="s">
        <v>3905</v>
      </c>
      <c r="B88" s="176">
        <v>46020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1600</v>
      </c>
      <c r="J88" s="176">
        <v>46017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5.54</v>
      </c>
    </row>
    <row r="89" spans="1:16" ht="19.5" customHeight="1">
      <c r="A89" s="172" t="s">
        <v>3905</v>
      </c>
      <c r="B89" s="176">
        <v>46020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1600</v>
      </c>
      <c r="J89" s="176">
        <v>46017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1040.17</v>
      </c>
    </row>
    <row r="90" spans="1:16" ht="19.5" customHeight="1">
      <c r="A90" s="172" t="s">
        <v>3905</v>
      </c>
      <c r="B90" s="176">
        <v>46020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1600</v>
      </c>
      <c r="J90" s="176">
        <v>46017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-688</v>
      </c>
    </row>
    <row r="91" spans="1:16" ht="19.5" customHeight="1">
      <c r="A91" s="172" t="s">
        <v>3905</v>
      </c>
      <c r="B91" s="176">
        <v>46020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1600</v>
      </c>
      <c r="J91" s="176">
        <v>46017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-8.64</v>
      </c>
    </row>
    <row r="92" spans="1:16" ht="19.5" customHeight="1">
      <c r="A92" s="172" t="s">
        <v>3906</v>
      </c>
      <c r="B92" s="176">
        <v>46020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46016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3906</v>
      </c>
      <c r="B93" s="176">
        <v>46020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46016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556.08000000000004</v>
      </c>
    </row>
    <row r="94" spans="1:16" ht="19.5" customHeight="1">
      <c r="A94" s="172" t="s">
        <v>3906</v>
      </c>
      <c r="B94" s="176">
        <v>46020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46016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5.56</v>
      </c>
    </row>
    <row r="95" spans="1:16" ht="19.5" customHeight="1">
      <c r="A95" s="172" t="s">
        <v>3906</v>
      </c>
      <c r="B95" s="176">
        <v>46020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46016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1059.3599999999999</v>
      </c>
    </row>
    <row r="96" spans="1:16" ht="19.5" customHeight="1">
      <c r="A96" s="172" t="s">
        <v>3906</v>
      </c>
      <c r="B96" s="176">
        <v>46020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46016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3906</v>
      </c>
      <c r="B97" s="176">
        <v>46020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46016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-6.76</v>
      </c>
    </row>
    <row r="98" spans="1:16" ht="19.5" customHeight="1">
      <c r="A98" s="172" t="s">
        <v>3907</v>
      </c>
      <c r="B98" s="176">
        <v>46020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1621</v>
      </c>
      <c r="J98" s="176">
        <v>46016</v>
      </c>
      <c r="K98" s="172" t="s">
        <v>93</v>
      </c>
      <c r="L98" s="172" t="s">
        <v>94</v>
      </c>
      <c r="M98" s="179">
        <v>0.43</v>
      </c>
      <c r="N98" s="177"/>
      <c r="O98" s="177">
        <v>43</v>
      </c>
      <c r="P98" s="180">
        <v>-138.22999999999999</v>
      </c>
    </row>
    <row r="99" spans="1:16" ht="19.5" customHeight="1">
      <c r="A99" s="172" t="s">
        <v>3907</v>
      </c>
      <c r="B99" s="176">
        <v>46020</v>
      </c>
      <c r="C99" s="172" t="s">
        <v>100</v>
      </c>
      <c r="D99" s="172" t="s">
        <v>101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46016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617.14</v>
      </c>
    </row>
    <row r="100" spans="1:16" ht="19.5" customHeight="1">
      <c r="A100" s="172" t="s">
        <v>3907</v>
      </c>
      <c r="B100" s="176">
        <v>46020</v>
      </c>
      <c r="C100" s="172" t="s">
        <v>100</v>
      </c>
      <c r="D100" s="172" t="s">
        <v>102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46016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3907</v>
      </c>
      <c r="B101" s="176">
        <v>46020</v>
      </c>
      <c r="C101" s="172" t="s">
        <v>100</v>
      </c>
      <c r="D101" s="172" t="s">
        <v>103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46016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1003.86</v>
      </c>
    </row>
    <row r="102" spans="1:16" ht="19.5" customHeight="1">
      <c r="A102" s="172" t="s">
        <v>3907</v>
      </c>
      <c r="B102" s="176">
        <v>46020</v>
      </c>
      <c r="C102" s="172" t="s">
        <v>104</v>
      </c>
      <c r="D102" s="172" t="s">
        <v>105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46016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-697.03</v>
      </c>
    </row>
    <row r="103" spans="1:16" ht="19.5" customHeight="1">
      <c r="A103" s="172" t="s">
        <v>3907</v>
      </c>
      <c r="B103" s="176">
        <v>46020</v>
      </c>
      <c r="C103" s="172" t="s">
        <v>2694</v>
      </c>
      <c r="D103" s="172" t="s">
        <v>95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46016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-14.57</v>
      </c>
    </row>
    <row r="104" spans="1:16" ht="19.5" customHeight="1">
      <c r="A104" s="172" t="s">
        <v>3906</v>
      </c>
      <c r="B104" s="176">
        <v>46020</v>
      </c>
      <c r="C104" s="172" t="s">
        <v>2694</v>
      </c>
      <c r="D104" s="172" t="s">
        <v>82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0</v>
      </c>
      <c r="J104" s="176">
        <v>46016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-10.57</v>
      </c>
    </row>
    <row r="105" spans="1:16" ht="19.5" customHeight="1">
      <c r="A105" s="172" t="s">
        <v>3908</v>
      </c>
      <c r="B105" s="176">
        <v>46020</v>
      </c>
      <c r="C105" s="172" t="s">
        <v>92</v>
      </c>
      <c r="D105" s="172" t="s">
        <v>24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0</v>
      </c>
      <c r="J105" s="176">
        <v>46010</v>
      </c>
      <c r="K105" s="172" t="s">
        <v>93</v>
      </c>
      <c r="L105" s="172" t="s">
        <v>94</v>
      </c>
      <c r="M105" s="179">
        <v>0</v>
      </c>
      <c r="N105" s="177"/>
      <c r="O105" s="177">
        <v>43</v>
      </c>
      <c r="P105" s="180">
        <v>-56</v>
      </c>
    </row>
    <row r="106" spans="1:16" ht="19.5" customHeight="1">
      <c r="A106" s="172" t="s">
        <v>3908</v>
      </c>
      <c r="B106" s="176">
        <v>46020</v>
      </c>
      <c r="C106" s="172" t="s">
        <v>2694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-9.61</v>
      </c>
    </row>
    <row r="107" spans="1:16" ht="19.5" customHeight="1">
      <c r="A107" s="172" t="s">
        <v>3908</v>
      </c>
      <c r="B107" s="176">
        <v>46020</v>
      </c>
      <c r="C107" s="172" t="s">
        <v>92</v>
      </c>
      <c r="D107" s="172" t="s">
        <v>96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46010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customHeight="1">
      <c r="A108" s="172" t="s">
        <v>3908</v>
      </c>
      <c r="B108" s="176">
        <v>46020</v>
      </c>
      <c r="C108" s="172" t="s">
        <v>92</v>
      </c>
      <c r="D108" s="172" t="s">
        <v>97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46010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-56</v>
      </c>
    </row>
    <row r="109" spans="1:16" ht="19.5" customHeight="1">
      <c r="A109" s="172" t="s">
        <v>3908</v>
      </c>
      <c r="B109" s="176">
        <v>46020</v>
      </c>
      <c r="C109" s="172" t="s">
        <v>2694</v>
      </c>
      <c r="D109" s="172" t="s">
        <v>98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-15</v>
      </c>
    </row>
    <row r="110" spans="1:16" ht="19.5" customHeight="1">
      <c r="A110" s="172" t="s">
        <v>3909</v>
      </c>
      <c r="B110" s="176">
        <v>46020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46018</v>
      </c>
      <c r="K110" s="172" t="s">
        <v>93</v>
      </c>
      <c r="L110" s="172" t="s">
        <v>94</v>
      </c>
      <c r="M110" s="179">
        <v>0.43</v>
      </c>
      <c r="N110" s="177"/>
      <c r="O110" s="177">
        <v>42</v>
      </c>
      <c r="P110" s="180">
        <v>-134.12</v>
      </c>
    </row>
    <row r="111" spans="1:16" ht="19.5" customHeight="1">
      <c r="A111" s="172" t="s">
        <v>3909</v>
      </c>
      <c r="B111" s="176">
        <v>46020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1621</v>
      </c>
      <c r="J111" s="176">
        <v>46018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556.61</v>
      </c>
    </row>
    <row r="112" spans="1:16" ht="19.5" customHeight="1">
      <c r="A112" s="172" t="s">
        <v>3909</v>
      </c>
      <c r="B112" s="176">
        <v>46020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1621</v>
      </c>
      <c r="J112" s="176">
        <v>46018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5.57</v>
      </c>
    </row>
    <row r="113" spans="1:16" ht="19.5" customHeight="1">
      <c r="A113" s="172" t="s">
        <v>3909</v>
      </c>
      <c r="B113" s="176">
        <v>46020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1621</v>
      </c>
      <c r="J113" s="176">
        <v>46018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1058.82</v>
      </c>
    </row>
    <row r="114" spans="1:16" ht="19.5" customHeight="1">
      <c r="A114" s="172" t="s">
        <v>3909</v>
      </c>
      <c r="B114" s="176">
        <v>46020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46018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-697.03</v>
      </c>
    </row>
    <row r="115" spans="1:16" ht="19.5" customHeight="1">
      <c r="A115" s="172" t="s">
        <v>3909</v>
      </c>
      <c r="B115" s="176">
        <v>46020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46018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-6.18</v>
      </c>
    </row>
    <row r="116" spans="1:16" ht="19.5" customHeight="1">
      <c r="A116" s="172" t="s">
        <v>3910</v>
      </c>
      <c r="B116" s="176">
        <v>46020</v>
      </c>
      <c r="C116" s="172" t="s">
        <v>92</v>
      </c>
      <c r="D116" s="172" t="s">
        <v>24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46019</v>
      </c>
      <c r="K116" s="172" t="s">
        <v>93</v>
      </c>
      <c r="L116" s="172" t="s">
        <v>94</v>
      </c>
      <c r="M116" s="179">
        <v>0.43</v>
      </c>
      <c r="N116" s="177"/>
      <c r="O116" s="177">
        <v>41</v>
      </c>
      <c r="P116" s="180">
        <v>-115.23</v>
      </c>
    </row>
    <row r="117" spans="1:16" ht="19.5" customHeight="1">
      <c r="A117" s="172" t="s">
        <v>3910</v>
      </c>
      <c r="B117" s="176">
        <v>46020</v>
      </c>
      <c r="C117" s="172" t="s">
        <v>100</v>
      </c>
      <c r="D117" s="172" t="s">
        <v>101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46019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549</v>
      </c>
    </row>
    <row r="118" spans="1:16" ht="19.5" customHeight="1">
      <c r="A118" s="172" t="s">
        <v>3910</v>
      </c>
      <c r="B118" s="176">
        <v>46020</v>
      </c>
      <c r="C118" s="172" t="s">
        <v>100</v>
      </c>
      <c r="D118" s="172" t="s">
        <v>102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1600</v>
      </c>
      <c r="J118" s="176">
        <v>46019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5.49</v>
      </c>
    </row>
    <row r="119" spans="1:16" ht="19.5" customHeight="1">
      <c r="A119" s="172" t="s">
        <v>3910</v>
      </c>
      <c r="B119" s="176">
        <v>46020</v>
      </c>
      <c r="C119" s="172" t="s">
        <v>100</v>
      </c>
      <c r="D119" s="172" t="s">
        <v>103</v>
      </c>
      <c r="E119" s="172" t="s">
        <v>41</v>
      </c>
      <c r="F119" s="172" t="s">
        <v>83</v>
      </c>
      <c r="G119" s="172" t="s">
        <v>84</v>
      </c>
      <c r="H119" s="177">
        <v>1</v>
      </c>
      <c r="I119" s="178">
        <v>1600</v>
      </c>
      <c r="J119" s="176">
        <v>46019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1045.51</v>
      </c>
    </row>
    <row r="120" spans="1:16" ht="19.5" customHeight="1">
      <c r="A120" s="172" t="s">
        <v>3910</v>
      </c>
      <c r="B120" s="176">
        <v>46020</v>
      </c>
      <c r="C120" s="172" t="s">
        <v>104</v>
      </c>
      <c r="D120" s="172" t="s">
        <v>105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1600</v>
      </c>
      <c r="J120" s="176">
        <v>46019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-688</v>
      </c>
    </row>
    <row r="121" spans="1:16" ht="19.5" customHeight="1">
      <c r="A121" s="172" t="s">
        <v>3910</v>
      </c>
      <c r="B121" s="176">
        <v>46020</v>
      </c>
      <c r="C121" s="172" t="s">
        <v>2694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1600</v>
      </c>
      <c r="J121" s="176">
        <v>46019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-7.64</v>
      </c>
    </row>
    <row r="122" spans="1:16" ht="19.5" customHeight="1">
      <c r="A122" s="172" t="s">
        <v>691</v>
      </c>
      <c r="B122" s="176">
        <v>46020</v>
      </c>
      <c r="C122" s="172" t="s">
        <v>166</v>
      </c>
      <c r="D122" s="172" t="s">
        <v>167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-1621</v>
      </c>
      <c r="J122" s="176">
        <v>46014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-617.14</v>
      </c>
    </row>
    <row r="123" spans="1:16" ht="19.5" customHeight="1">
      <c r="A123" s="172" t="s">
        <v>691</v>
      </c>
      <c r="B123" s="176">
        <v>46020</v>
      </c>
      <c r="C123" s="172" t="s">
        <v>166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-1621</v>
      </c>
      <c r="J123" s="176">
        <v>46014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customHeight="1">
      <c r="A124" s="172" t="s">
        <v>691</v>
      </c>
      <c r="B124" s="176">
        <v>46020</v>
      </c>
      <c r="C124" s="172" t="s">
        <v>166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-1621</v>
      </c>
      <c r="J124" s="176">
        <v>46014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-1003.86</v>
      </c>
    </row>
    <row r="125" spans="1:16" ht="19.5" customHeight="1">
      <c r="A125" s="172" t="s">
        <v>691</v>
      </c>
      <c r="B125" s="176">
        <v>46020</v>
      </c>
      <c r="C125" s="172" t="s">
        <v>104</v>
      </c>
      <c r="D125" s="172" t="s">
        <v>168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-1621</v>
      </c>
      <c r="J125" s="176">
        <v>46014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697.03</v>
      </c>
    </row>
    <row r="126" spans="1:16" ht="19.5" customHeight="1">
      <c r="A126" s="172" t="s">
        <v>3911</v>
      </c>
      <c r="B126" s="176">
        <v>46020</v>
      </c>
      <c r="C126" s="172" t="s">
        <v>92</v>
      </c>
      <c r="D126" s="172" t="s">
        <v>24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1621</v>
      </c>
      <c r="J126" s="176">
        <v>46015</v>
      </c>
      <c r="K126" s="172" t="s">
        <v>93</v>
      </c>
      <c r="L126" s="172" t="s">
        <v>94</v>
      </c>
      <c r="M126" s="179">
        <v>0.43</v>
      </c>
      <c r="N126" s="177"/>
      <c r="O126" s="177">
        <v>43</v>
      </c>
      <c r="P126" s="180">
        <v>-138.22999999999999</v>
      </c>
    </row>
    <row r="127" spans="1:16" ht="19.5" customHeight="1">
      <c r="A127" s="172" t="s">
        <v>3911</v>
      </c>
      <c r="B127" s="176">
        <v>46020</v>
      </c>
      <c r="C127" s="172" t="s">
        <v>100</v>
      </c>
      <c r="D127" s="172" t="s">
        <v>101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1621</v>
      </c>
      <c r="J127" s="176">
        <v>46015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556.08000000000004</v>
      </c>
    </row>
    <row r="128" spans="1:16" ht="19.5" customHeight="1">
      <c r="A128" s="172" t="s">
        <v>3911</v>
      </c>
      <c r="B128" s="176">
        <v>46020</v>
      </c>
      <c r="C128" s="172" t="s">
        <v>100</v>
      </c>
      <c r="D128" s="172" t="s">
        <v>102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1621</v>
      </c>
      <c r="J128" s="176">
        <v>46015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5.56</v>
      </c>
    </row>
    <row r="129" spans="1:16" ht="19.5" customHeight="1">
      <c r="A129" s="172" t="s">
        <v>3911</v>
      </c>
      <c r="B129" s="176">
        <v>46020</v>
      </c>
      <c r="C129" s="172" t="s">
        <v>100</v>
      </c>
      <c r="D129" s="172" t="s">
        <v>103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1621</v>
      </c>
      <c r="J129" s="176">
        <v>46015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1059.3599999999999</v>
      </c>
    </row>
    <row r="130" spans="1:16" ht="19.5" customHeight="1">
      <c r="A130" s="172" t="s">
        <v>3911</v>
      </c>
      <c r="B130" s="176">
        <v>46020</v>
      </c>
      <c r="C130" s="172" t="s">
        <v>104</v>
      </c>
      <c r="D130" s="172" t="s">
        <v>105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1621</v>
      </c>
      <c r="J130" s="176">
        <v>46015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-697.03</v>
      </c>
    </row>
    <row r="131" spans="1:16" ht="19.5" customHeight="1">
      <c r="A131" s="172" t="s">
        <v>3911</v>
      </c>
      <c r="B131" s="176">
        <v>46020</v>
      </c>
      <c r="C131" s="172" t="s">
        <v>2694</v>
      </c>
      <c r="D131" s="172" t="s">
        <v>95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1621</v>
      </c>
      <c r="J131" s="176">
        <v>46015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-8.73</v>
      </c>
    </row>
    <row r="132" spans="1:16" ht="19.5" customHeight="1">
      <c r="A132" s="172" t="s">
        <v>3910</v>
      </c>
      <c r="B132" s="176">
        <v>46020</v>
      </c>
      <c r="C132" s="172" t="s">
        <v>2694</v>
      </c>
      <c r="D132" s="172" t="s">
        <v>82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0</v>
      </c>
      <c r="J132" s="176">
        <v>46019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-10.43</v>
      </c>
    </row>
    <row r="133" spans="1:16" ht="19.5" customHeight="1">
      <c r="A133" s="172" t="s">
        <v>3912</v>
      </c>
      <c r="B133" s="176">
        <v>46020</v>
      </c>
      <c r="C133" s="172" t="s">
        <v>2694</v>
      </c>
      <c r="D133" s="172" t="s">
        <v>82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46014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2.65</v>
      </c>
    </row>
    <row r="134" spans="1:16" ht="19.5" customHeight="1">
      <c r="A134" s="172" t="s">
        <v>3913</v>
      </c>
      <c r="B134" s="176">
        <v>46020</v>
      </c>
      <c r="C134" s="172" t="s">
        <v>92</v>
      </c>
      <c r="D134" s="172" t="s">
        <v>24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1621</v>
      </c>
      <c r="J134" s="176">
        <v>46016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-138.22999999999999</v>
      </c>
    </row>
    <row r="135" spans="1:16" ht="19.5" customHeight="1">
      <c r="A135" s="172" t="s">
        <v>3913</v>
      </c>
      <c r="B135" s="176">
        <v>46020</v>
      </c>
      <c r="C135" s="172" t="s">
        <v>100</v>
      </c>
      <c r="D135" s="172" t="s">
        <v>101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1621</v>
      </c>
      <c r="J135" s="176">
        <v>46016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554.5</v>
      </c>
    </row>
    <row r="136" spans="1:16" ht="19.5" customHeight="1">
      <c r="A136" s="172" t="s">
        <v>3913</v>
      </c>
      <c r="B136" s="176">
        <v>46020</v>
      </c>
      <c r="C136" s="172" t="s">
        <v>100</v>
      </c>
      <c r="D136" s="172" t="s">
        <v>102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1621</v>
      </c>
      <c r="J136" s="176">
        <v>46016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5.55</v>
      </c>
    </row>
    <row r="137" spans="1:16" ht="19.5" customHeight="1">
      <c r="A137" s="172" t="s">
        <v>3913</v>
      </c>
      <c r="B137" s="176">
        <v>46020</v>
      </c>
      <c r="C137" s="172" t="s">
        <v>100</v>
      </c>
      <c r="D137" s="172" t="s">
        <v>103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1621</v>
      </c>
      <c r="J137" s="176">
        <v>46016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1060.95</v>
      </c>
    </row>
    <row r="138" spans="1:16" ht="19.5" customHeight="1">
      <c r="A138" s="172" t="s">
        <v>3913</v>
      </c>
      <c r="B138" s="176">
        <v>46020</v>
      </c>
      <c r="C138" s="172" t="s">
        <v>104</v>
      </c>
      <c r="D138" s="172" t="s">
        <v>105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1621</v>
      </c>
      <c r="J138" s="176">
        <v>46016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-697.03</v>
      </c>
    </row>
    <row r="139" spans="1:16" ht="19.5" customHeight="1">
      <c r="A139" s="172" t="s">
        <v>3913</v>
      </c>
      <c r="B139" s="176">
        <v>46020</v>
      </c>
      <c r="C139" s="172" t="s">
        <v>2694</v>
      </c>
      <c r="D139" s="172" t="s">
        <v>95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1621</v>
      </c>
      <c r="J139" s="176">
        <v>46016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-7.87</v>
      </c>
    </row>
    <row r="140" spans="1:16" ht="19.5" customHeight="1">
      <c r="A140" s="172" t="s">
        <v>3913</v>
      </c>
      <c r="B140" s="176">
        <v>46020</v>
      </c>
      <c r="C140" s="172" t="s">
        <v>2694</v>
      </c>
      <c r="D140" s="172" t="s">
        <v>82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0</v>
      </c>
      <c r="J140" s="176">
        <v>46016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-10.54</v>
      </c>
    </row>
    <row r="141" spans="1:16" ht="19.5" customHeight="1">
      <c r="A141" s="172" t="s">
        <v>3914</v>
      </c>
      <c r="B141" s="176">
        <v>46020</v>
      </c>
      <c r="C141" s="172" t="s">
        <v>92</v>
      </c>
      <c r="D141" s="172" t="s">
        <v>24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46019</v>
      </c>
      <c r="K141" s="172" t="s">
        <v>93</v>
      </c>
      <c r="L141" s="172" t="s">
        <v>94</v>
      </c>
      <c r="M141" s="179">
        <v>0.43</v>
      </c>
      <c r="N141" s="177"/>
      <c r="O141" s="177">
        <v>41</v>
      </c>
      <c r="P141" s="180">
        <v>-130.01</v>
      </c>
    </row>
    <row r="142" spans="1:16" ht="19.5" customHeight="1">
      <c r="A142" s="172" t="s">
        <v>3914</v>
      </c>
      <c r="B142" s="176">
        <v>46020</v>
      </c>
      <c r="C142" s="172" t="s">
        <v>100</v>
      </c>
      <c r="D142" s="172" t="s">
        <v>101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46019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557.14</v>
      </c>
    </row>
    <row r="143" spans="1:16" ht="19.5" customHeight="1">
      <c r="A143" s="172" t="s">
        <v>3914</v>
      </c>
      <c r="B143" s="176">
        <v>46020</v>
      </c>
      <c r="C143" s="172" t="s">
        <v>100</v>
      </c>
      <c r="D143" s="172" t="s">
        <v>102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46019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5.57</v>
      </c>
    </row>
    <row r="144" spans="1:16" ht="19.5" customHeight="1">
      <c r="A144" s="172" t="s">
        <v>3914</v>
      </c>
      <c r="B144" s="176">
        <v>46020</v>
      </c>
      <c r="C144" s="172" t="s">
        <v>100</v>
      </c>
      <c r="D144" s="172" t="s">
        <v>103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1621</v>
      </c>
      <c r="J144" s="176">
        <v>46019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1058.29</v>
      </c>
    </row>
    <row r="145" spans="1:16" ht="19.5" customHeight="1">
      <c r="A145" s="172" t="s">
        <v>3914</v>
      </c>
      <c r="B145" s="176">
        <v>46020</v>
      </c>
      <c r="C145" s="172" t="s">
        <v>104</v>
      </c>
      <c r="D145" s="172" t="s">
        <v>105</v>
      </c>
      <c r="E145" s="172" t="s">
        <v>52</v>
      </c>
      <c r="F145" s="172" t="s">
        <v>90</v>
      </c>
      <c r="G145" s="172" t="s">
        <v>84</v>
      </c>
      <c r="H145" s="177">
        <v>1</v>
      </c>
      <c r="I145" s="178">
        <v>1621</v>
      </c>
      <c r="J145" s="176">
        <v>46019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-697.03</v>
      </c>
    </row>
    <row r="146" spans="1:16" ht="19.5" customHeight="1">
      <c r="A146" s="172" t="s">
        <v>3914</v>
      </c>
      <c r="B146" s="176">
        <v>46020</v>
      </c>
      <c r="C146" s="172" t="s">
        <v>2694</v>
      </c>
      <c r="D146" s="172" t="s">
        <v>95</v>
      </c>
      <c r="E146" s="172" t="s">
        <v>52</v>
      </c>
      <c r="F146" s="172" t="s">
        <v>90</v>
      </c>
      <c r="G146" s="172" t="s">
        <v>84</v>
      </c>
      <c r="H146" s="177">
        <v>1</v>
      </c>
      <c r="I146" s="178">
        <v>1621</v>
      </c>
      <c r="J146" s="176">
        <v>46019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-13.38</v>
      </c>
    </row>
    <row r="147" spans="1:16" ht="19.5" customHeight="1">
      <c r="A147" s="172" t="s">
        <v>3915</v>
      </c>
      <c r="B147" s="176">
        <v>46020</v>
      </c>
      <c r="C147" s="172" t="s">
        <v>2694</v>
      </c>
      <c r="D147" s="172" t="s">
        <v>82</v>
      </c>
      <c r="E147" s="172" t="s">
        <v>52</v>
      </c>
      <c r="F147" s="172" t="s">
        <v>90</v>
      </c>
      <c r="G147" s="172" t="s">
        <v>84</v>
      </c>
      <c r="H147" s="177">
        <v>1</v>
      </c>
      <c r="I147" s="178">
        <v>0</v>
      </c>
      <c r="J147" s="176">
        <v>46020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-10.58</v>
      </c>
    </row>
    <row r="148" spans="1:16" ht="19.5" customHeight="1">
      <c r="A148" s="172" t="s">
        <v>3914</v>
      </c>
      <c r="B148" s="176">
        <v>46020</v>
      </c>
      <c r="C148" s="172" t="s">
        <v>2694</v>
      </c>
      <c r="D148" s="172" t="s">
        <v>82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46019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-10.59</v>
      </c>
    </row>
    <row r="149" spans="1:16" ht="19.5" customHeight="1">
      <c r="A149" s="172" t="s">
        <v>3916</v>
      </c>
      <c r="B149" s="176">
        <v>46020</v>
      </c>
      <c r="C149" s="172" t="s">
        <v>92</v>
      </c>
      <c r="D149" s="172" t="s">
        <v>24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1621</v>
      </c>
      <c r="J149" s="176">
        <v>46018</v>
      </c>
      <c r="K149" s="172" t="s">
        <v>93</v>
      </c>
      <c r="L149" s="172" t="s">
        <v>94</v>
      </c>
      <c r="M149" s="179">
        <v>0.43</v>
      </c>
      <c r="N149" s="177"/>
      <c r="O149" s="177">
        <v>42</v>
      </c>
      <c r="P149" s="180">
        <v>-134.12</v>
      </c>
    </row>
    <row r="150" spans="1:16" ht="19.5" customHeight="1">
      <c r="A150" s="172" t="s">
        <v>3916</v>
      </c>
      <c r="B150" s="176">
        <v>46020</v>
      </c>
      <c r="C150" s="172" t="s">
        <v>100</v>
      </c>
      <c r="D150" s="172" t="s">
        <v>101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1621</v>
      </c>
      <c r="J150" s="176">
        <v>46018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617.14</v>
      </c>
    </row>
    <row r="151" spans="1:16" ht="19.5" customHeight="1">
      <c r="A151" s="172" t="s">
        <v>3916</v>
      </c>
      <c r="B151" s="176">
        <v>46020</v>
      </c>
      <c r="C151" s="172" t="s">
        <v>100</v>
      </c>
      <c r="D151" s="172" t="s">
        <v>102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1621</v>
      </c>
      <c r="J151" s="176">
        <v>46018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0</v>
      </c>
    </row>
    <row r="152" spans="1:16" ht="19.5" customHeight="1">
      <c r="A152" s="172" t="s">
        <v>3916</v>
      </c>
      <c r="B152" s="176">
        <v>46020</v>
      </c>
      <c r="C152" s="172" t="s">
        <v>100</v>
      </c>
      <c r="D152" s="172" t="s">
        <v>103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1621</v>
      </c>
      <c r="J152" s="176">
        <v>46018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1003.86</v>
      </c>
    </row>
    <row r="153" spans="1:16" ht="19.5" customHeight="1">
      <c r="A153" s="172" t="s">
        <v>3916</v>
      </c>
      <c r="B153" s="176">
        <v>46020</v>
      </c>
      <c r="C153" s="172" t="s">
        <v>104</v>
      </c>
      <c r="D153" s="172" t="s">
        <v>105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1621</v>
      </c>
      <c r="J153" s="176">
        <v>46018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-697.03</v>
      </c>
    </row>
    <row r="154" spans="1:16" ht="19.5" customHeight="1">
      <c r="A154" s="172" t="s">
        <v>3916</v>
      </c>
      <c r="B154" s="176">
        <v>46020</v>
      </c>
      <c r="C154" s="172" t="s">
        <v>2694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1621</v>
      </c>
      <c r="J154" s="176">
        <v>46018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-7.9</v>
      </c>
    </row>
    <row r="155" spans="1:16" ht="19.5" customHeight="1">
      <c r="A155" s="172" t="s">
        <v>3917</v>
      </c>
      <c r="B155" s="176">
        <v>46020</v>
      </c>
      <c r="C155" s="172" t="s">
        <v>92</v>
      </c>
      <c r="D155" s="172" t="s">
        <v>24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1621</v>
      </c>
      <c r="J155" s="176">
        <v>46017</v>
      </c>
      <c r="K155" s="172" t="s">
        <v>93</v>
      </c>
      <c r="L155" s="172" t="s">
        <v>94</v>
      </c>
      <c r="M155" s="179">
        <v>0.43</v>
      </c>
      <c r="N155" s="177"/>
      <c r="O155" s="177">
        <v>43</v>
      </c>
      <c r="P155" s="180">
        <v>-138.22999999999999</v>
      </c>
    </row>
    <row r="156" spans="1:16" ht="19.5" customHeight="1">
      <c r="A156" s="172" t="s">
        <v>3917</v>
      </c>
      <c r="B156" s="176">
        <v>46020</v>
      </c>
      <c r="C156" s="172" t="s">
        <v>100</v>
      </c>
      <c r="D156" s="172" t="s">
        <v>101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1621</v>
      </c>
      <c r="J156" s="176">
        <v>46017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556.61</v>
      </c>
    </row>
    <row r="157" spans="1:16" ht="19.5" customHeight="1">
      <c r="A157" s="172" t="s">
        <v>3917</v>
      </c>
      <c r="B157" s="176">
        <v>46020</v>
      </c>
      <c r="C157" s="172" t="s">
        <v>100</v>
      </c>
      <c r="D157" s="172" t="s">
        <v>102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1621</v>
      </c>
      <c r="J157" s="176">
        <v>46017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5.57</v>
      </c>
    </row>
    <row r="158" spans="1:16" ht="19.5" customHeight="1">
      <c r="A158" s="172" t="s">
        <v>3917</v>
      </c>
      <c r="B158" s="176">
        <v>46020</v>
      </c>
      <c r="C158" s="172" t="s">
        <v>100</v>
      </c>
      <c r="D158" s="172" t="s">
        <v>103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1621</v>
      </c>
      <c r="J158" s="176">
        <v>46017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1058.82</v>
      </c>
    </row>
    <row r="159" spans="1:16" ht="19.5" customHeight="1">
      <c r="A159" s="172" t="s">
        <v>3917</v>
      </c>
      <c r="B159" s="176">
        <v>46020</v>
      </c>
      <c r="C159" s="172" t="s">
        <v>104</v>
      </c>
      <c r="D159" s="172" t="s">
        <v>105</v>
      </c>
      <c r="E159" s="172" t="s">
        <v>53</v>
      </c>
      <c r="F159" s="172" t="s">
        <v>120</v>
      </c>
      <c r="G159" s="172" t="s">
        <v>84</v>
      </c>
      <c r="H159" s="177">
        <v>1</v>
      </c>
      <c r="I159" s="178">
        <v>1621</v>
      </c>
      <c r="J159" s="176">
        <v>46017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-697.03</v>
      </c>
    </row>
    <row r="160" spans="1:16" ht="19.5" customHeight="1">
      <c r="A160" s="172" t="s">
        <v>3917</v>
      </c>
      <c r="B160" s="176">
        <v>46020</v>
      </c>
      <c r="C160" s="172" t="s">
        <v>2694</v>
      </c>
      <c r="D160" s="172" t="s">
        <v>95</v>
      </c>
      <c r="E160" s="172" t="s">
        <v>53</v>
      </c>
      <c r="F160" s="172" t="s">
        <v>120</v>
      </c>
      <c r="G160" s="172" t="s">
        <v>84</v>
      </c>
      <c r="H160" s="177">
        <v>1</v>
      </c>
      <c r="I160" s="178">
        <v>1621</v>
      </c>
      <c r="J160" s="176">
        <v>46017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-6.53</v>
      </c>
    </row>
    <row r="161" spans="1:16" ht="19.5" customHeight="1">
      <c r="A161" s="172" t="s">
        <v>3918</v>
      </c>
      <c r="B161" s="176">
        <v>46020</v>
      </c>
      <c r="C161" s="172" t="s">
        <v>92</v>
      </c>
      <c r="D161" s="172" t="s">
        <v>24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46017</v>
      </c>
      <c r="K161" s="172" t="s">
        <v>93</v>
      </c>
      <c r="L161" s="172" t="s">
        <v>94</v>
      </c>
      <c r="M161" s="179">
        <v>0.43</v>
      </c>
      <c r="N161" s="177"/>
      <c r="O161" s="177">
        <v>43</v>
      </c>
      <c r="P161" s="180">
        <v>-138.22999999999999</v>
      </c>
    </row>
    <row r="162" spans="1:16" ht="19.5" customHeight="1">
      <c r="A162" s="172" t="s">
        <v>3918</v>
      </c>
      <c r="B162" s="176">
        <v>46020</v>
      </c>
      <c r="C162" s="172" t="s">
        <v>100</v>
      </c>
      <c r="D162" s="172" t="s">
        <v>101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46017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557.14</v>
      </c>
    </row>
    <row r="163" spans="1:16" ht="19.5" customHeight="1">
      <c r="A163" s="172" t="s">
        <v>3918</v>
      </c>
      <c r="B163" s="176">
        <v>46020</v>
      </c>
      <c r="C163" s="172" t="s">
        <v>100</v>
      </c>
      <c r="D163" s="172" t="s">
        <v>102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46017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5.57</v>
      </c>
    </row>
    <row r="164" spans="1:16" ht="19.5" customHeight="1">
      <c r="A164" s="172" t="s">
        <v>3918</v>
      </c>
      <c r="B164" s="176">
        <v>46020</v>
      </c>
      <c r="C164" s="172" t="s">
        <v>100</v>
      </c>
      <c r="D164" s="172" t="s">
        <v>103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1621</v>
      </c>
      <c r="J164" s="176">
        <v>46017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1058.29</v>
      </c>
    </row>
    <row r="165" spans="1:16" ht="19.5" customHeight="1">
      <c r="A165" s="172" t="s">
        <v>3918</v>
      </c>
      <c r="B165" s="176">
        <v>46020</v>
      </c>
      <c r="C165" s="172" t="s">
        <v>104</v>
      </c>
      <c r="D165" s="172" t="s">
        <v>105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1621</v>
      </c>
      <c r="J165" s="176">
        <v>46017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-697.03</v>
      </c>
    </row>
    <row r="166" spans="1:16" ht="19.5" customHeight="1">
      <c r="A166" s="172" t="s">
        <v>3918</v>
      </c>
      <c r="B166" s="176">
        <v>46020</v>
      </c>
      <c r="C166" s="172" t="s">
        <v>2694</v>
      </c>
      <c r="D166" s="172" t="s">
        <v>95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1621</v>
      </c>
      <c r="J166" s="176">
        <v>46017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-7.24</v>
      </c>
    </row>
    <row r="167" spans="1:16" ht="19.5" customHeight="1">
      <c r="A167" s="172" t="s">
        <v>468</v>
      </c>
      <c r="B167" s="176">
        <v>46020</v>
      </c>
      <c r="C167" s="172" t="s">
        <v>92</v>
      </c>
      <c r="D167" s="172" t="s">
        <v>24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1621</v>
      </c>
      <c r="J167" s="176">
        <v>46018</v>
      </c>
      <c r="K167" s="172" t="s">
        <v>93</v>
      </c>
      <c r="L167" s="172" t="s">
        <v>94</v>
      </c>
      <c r="M167" s="179">
        <v>0.43</v>
      </c>
      <c r="N167" s="177"/>
      <c r="O167" s="177">
        <v>42</v>
      </c>
      <c r="P167" s="180">
        <v>-134.12</v>
      </c>
    </row>
    <row r="168" spans="1:16" ht="19.5" customHeight="1">
      <c r="A168" s="172" t="s">
        <v>468</v>
      </c>
      <c r="B168" s="176">
        <v>46020</v>
      </c>
      <c r="C168" s="172" t="s">
        <v>100</v>
      </c>
      <c r="D168" s="172" t="s">
        <v>101</v>
      </c>
      <c r="E168" s="172" t="s">
        <v>53</v>
      </c>
      <c r="F168" s="172" t="s">
        <v>120</v>
      </c>
      <c r="G168" s="172" t="s">
        <v>84</v>
      </c>
      <c r="H168" s="177">
        <v>1</v>
      </c>
      <c r="I168" s="178">
        <v>1621</v>
      </c>
      <c r="J168" s="176">
        <v>46018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576.19000000000005</v>
      </c>
    </row>
    <row r="169" spans="1:16" ht="19.5" customHeight="1">
      <c r="A169" s="172" t="s">
        <v>468</v>
      </c>
      <c r="B169" s="176">
        <v>46020</v>
      </c>
      <c r="C169" s="172" t="s">
        <v>100</v>
      </c>
      <c r="D169" s="172" t="s">
        <v>102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1621</v>
      </c>
      <c r="J169" s="176">
        <v>46018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5.76</v>
      </c>
    </row>
    <row r="170" spans="1:16" ht="19.5" customHeight="1">
      <c r="A170" s="172" t="s">
        <v>468</v>
      </c>
      <c r="B170" s="176">
        <v>46020</v>
      </c>
      <c r="C170" s="172" t="s">
        <v>100</v>
      </c>
      <c r="D170" s="172" t="s">
        <v>103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1621</v>
      </c>
      <c r="J170" s="176">
        <v>46018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1039.05</v>
      </c>
    </row>
    <row r="171" spans="1:16" ht="19.5" customHeight="1">
      <c r="A171" s="172" t="s">
        <v>468</v>
      </c>
      <c r="B171" s="176">
        <v>46020</v>
      </c>
      <c r="C171" s="172" t="s">
        <v>104</v>
      </c>
      <c r="D171" s="172" t="s">
        <v>105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1621</v>
      </c>
      <c r="J171" s="176">
        <v>46018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-697.03</v>
      </c>
    </row>
    <row r="172" spans="1:16" ht="19.5" customHeight="1">
      <c r="A172" s="172" t="s">
        <v>468</v>
      </c>
      <c r="B172" s="176">
        <v>46020</v>
      </c>
      <c r="C172" s="172" t="s">
        <v>2694</v>
      </c>
      <c r="D172" s="172" t="s">
        <v>95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1621</v>
      </c>
      <c r="J172" s="176">
        <v>46018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-6.41</v>
      </c>
    </row>
    <row r="173" spans="1:16" ht="19.5" customHeight="1">
      <c r="A173" s="172" t="s">
        <v>3919</v>
      </c>
      <c r="B173" s="176">
        <v>46020</v>
      </c>
      <c r="C173" s="172" t="s">
        <v>92</v>
      </c>
      <c r="D173" s="172" t="s">
        <v>24</v>
      </c>
      <c r="E173" s="172" t="s">
        <v>41</v>
      </c>
      <c r="F173" s="172" t="s">
        <v>83</v>
      </c>
      <c r="G173" s="172" t="s">
        <v>84</v>
      </c>
      <c r="H173" s="177">
        <v>1</v>
      </c>
      <c r="I173" s="178">
        <v>1600</v>
      </c>
      <c r="J173" s="176">
        <v>46017</v>
      </c>
      <c r="K173" s="172" t="s">
        <v>93</v>
      </c>
      <c r="L173" s="172" t="s">
        <v>94</v>
      </c>
      <c r="M173" s="179">
        <v>0.43</v>
      </c>
      <c r="N173" s="177"/>
      <c r="O173" s="177">
        <v>43</v>
      </c>
      <c r="P173" s="180">
        <v>-122.83</v>
      </c>
    </row>
    <row r="174" spans="1:16" ht="19.5" customHeight="1">
      <c r="A174" s="172" t="s">
        <v>3919</v>
      </c>
      <c r="B174" s="176">
        <v>46020</v>
      </c>
      <c r="C174" s="172" t="s">
        <v>100</v>
      </c>
      <c r="D174" s="172" t="s">
        <v>101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1600</v>
      </c>
      <c r="J174" s="176">
        <v>46017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550.61</v>
      </c>
    </row>
    <row r="175" spans="1:16" ht="19.5" customHeight="1">
      <c r="A175" s="172" t="s">
        <v>3919</v>
      </c>
      <c r="B175" s="176">
        <v>46020</v>
      </c>
      <c r="C175" s="172" t="s">
        <v>100</v>
      </c>
      <c r="D175" s="172" t="s">
        <v>102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1600</v>
      </c>
      <c r="J175" s="176">
        <v>46017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5.51</v>
      </c>
    </row>
    <row r="176" spans="1:16" ht="19.5" customHeight="1">
      <c r="A176" s="172" t="s">
        <v>3919</v>
      </c>
      <c r="B176" s="176">
        <v>46020</v>
      </c>
      <c r="C176" s="172" t="s">
        <v>100</v>
      </c>
      <c r="D176" s="172" t="s">
        <v>103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1600</v>
      </c>
      <c r="J176" s="176">
        <v>46017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1043.8800000000001</v>
      </c>
    </row>
    <row r="177" spans="1:16" ht="19.5" customHeight="1">
      <c r="A177" s="172" t="s">
        <v>3919</v>
      </c>
      <c r="B177" s="176">
        <v>46020</v>
      </c>
      <c r="C177" s="172" t="s">
        <v>104</v>
      </c>
      <c r="D177" s="172" t="s">
        <v>105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1600</v>
      </c>
      <c r="J177" s="176">
        <v>46017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-688</v>
      </c>
    </row>
    <row r="178" spans="1:16" ht="19.5" customHeight="1">
      <c r="A178" s="172" t="s">
        <v>3919</v>
      </c>
      <c r="B178" s="176">
        <v>46020</v>
      </c>
      <c r="C178" s="172" t="s">
        <v>2694</v>
      </c>
      <c r="D178" s="172" t="s">
        <v>95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1600</v>
      </c>
      <c r="J178" s="176">
        <v>46017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-8.7100000000000009</v>
      </c>
    </row>
    <row r="179" spans="1:16" ht="19.5" customHeight="1">
      <c r="A179" s="172" t="s">
        <v>3917</v>
      </c>
      <c r="B179" s="176">
        <v>46020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46017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-10.58</v>
      </c>
    </row>
    <row r="180" spans="1:16" ht="19.5" customHeight="1">
      <c r="A180" s="172" t="s">
        <v>3918</v>
      </c>
      <c r="B180" s="176">
        <v>46020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46017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-10.59</v>
      </c>
    </row>
    <row r="181" spans="1:16" ht="19.5" customHeight="1">
      <c r="A181" s="172" t="s">
        <v>3920</v>
      </c>
      <c r="B181" s="176">
        <v>46020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46018</v>
      </c>
      <c r="K181" s="172" t="s">
        <v>93</v>
      </c>
      <c r="L181" s="172" t="s">
        <v>94</v>
      </c>
      <c r="M181" s="179">
        <v>0.43</v>
      </c>
      <c r="N181" s="177"/>
      <c r="O181" s="177">
        <v>42</v>
      </c>
      <c r="P181" s="180">
        <v>-134.12</v>
      </c>
    </row>
    <row r="182" spans="1:16" ht="19.5" customHeight="1">
      <c r="A182" s="172" t="s">
        <v>3920</v>
      </c>
      <c r="B182" s="176">
        <v>46020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557.14</v>
      </c>
    </row>
    <row r="183" spans="1:16" ht="19.5" customHeight="1">
      <c r="A183" s="172" t="s">
        <v>3920</v>
      </c>
      <c r="B183" s="176">
        <v>46020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5.57</v>
      </c>
    </row>
    <row r="184" spans="1:16" ht="19.5" customHeight="1">
      <c r="A184" s="172" t="s">
        <v>3920</v>
      </c>
      <c r="B184" s="176">
        <v>46020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46018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1058.29</v>
      </c>
    </row>
    <row r="185" spans="1:16" ht="19.5" customHeight="1">
      <c r="A185" s="172" t="s">
        <v>3920</v>
      </c>
      <c r="B185" s="176">
        <v>46020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46018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-697.03</v>
      </c>
    </row>
    <row r="186" spans="1:16" ht="19.5" customHeight="1">
      <c r="A186" s="172" t="s">
        <v>3920</v>
      </c>
      <c r="B186" s="176">
        <v>46020</v>
      </c>
      <c r="C186" s="172" t="s">
        <v>2694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1621</v>
      </c>
      <c r="J186" s="176">
        <v>46018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-18.78</v>
      </c>
    </row>
    <row r="187" spans="1:16" ht="19.5" customHeight="1">
      <c r="A187" s="172" t="s">
        <v>3921</v>
      </c>
      <c r="B187" s="176">
        <v>46020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1621</v>
      </c>
      <c r="J187" s="176">
        <v>46016</v>
      </c>
      <c r="K187" s="172" t="s">
        <v>93</v>
      </c>
      <c r="L187" s="172" t="s">
        <v>94</v>
      </c>
      <c r="M187" s="179">
        <v>0.43</v>
      </c>
      <c r="N187" s="177"/>
      <c r="O187" s="177">
        <v>43</v>
      </c>
      <c r="P187" s="180">
        <v>-138.22999999999999</v>
      </c>
    </row>
    <row r="188" spans="1:16" ht="19.5" customHeight="1">
      <c r="A188" s="172" t="s">
        <v>3921</v>
      </c>
      <c r="B188" s="176">
        <v>46020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1621</v>
      </c>
      <c r="J188" s="176">
        <v>46016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557.14</v>
      </c>
    </row>
    <row r="189" spans="1:16" ht="19.5" customHeight="1">
      <c r="A189" s="172" t="s">
        <v>3921</v>
      </c>
      <c r="B189" s="176">
        <v>46020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1621</v>
      </c>
      <c r="J189" s="176">
        <v>46016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5.57</v>
      </c>
    </row>
    <row r="190" spans="1:16" ht="19.5" customHeight="1">
      <c r="A190" s="172" t="s">
        <v>3921</v>
      </c>
      <c r="B190" s="176">
        <v>46020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1621</v>
      </c>
      <c r="J190" s="176">
        <v>46016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1058.29</v>
      </c>
    </row>
    <row r="191" spans="1:16" ht="19.5" customHeight="1">
      <c r="A191" s="172" t="s">
        <v>3921</v>
      </c>
      <c r="B191" s="176">
        <v>46020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1621</v>
      </c>
      <c r="J191" s="176">
        <v>46016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-697.03</v>
      </c>
    </row>
    <row r="192" spans="1:16" ht="19.5" customHeight="1">
      <c r="A192" s="172" t="s">
        <v>3922</v>
      </c>
      <c r="B192" s="176">
        <v>46020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46014</v>
      </c>
      <c r="K192" s="172" t="s">
        <v>93</v>
      </c>
      <c r="L192" s="172" t="s">
        <v>94</v>
      </c>
      <c r="M192" s="179">
        <v>0.43</v>
      </c>
      <c r="N192" s="177"/>
      <c r="O192" s="177">
        <v>43</v>
      </c>
      <c r="P192" s="180">
        <v>-138.22999999999999</v>
      </c>
    </row>
    <row r="193" spans="1:16" ht="19.5" customHeight="1">
      <c r="A193" s="172" t="s">
        <v>3922</v>
      </c>
      <c r="B193" s="176">
        <v>46020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46014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557.14</v>
      </c>
    </row>
    <row r="194" spans="1:16" ht="19.5" customHeight="1">
      <c r="A194" s="172" t="s">
        <v>3922</v>
      </c>
      <c r="B194" s="176">
        <v>46020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46014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5.57</v>
      </c>
    </row>
    <row r="195" spans="1:16" ht="19.5" customHeight="1">
      <c r="A195" s="172" t="s">
        <v>3922</v>
      </c>
      <c r="B195" s="176">
        <v>46020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1058.29</v>
      </c>
    </row>
    <row r="196" spans="1:16" ht="19.5" customHeight="1">
      <c r="A196" s="172" t="s">
        <v>3922</v>
      </c>
      <c r="B196" s="176">
        <v>46020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46014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3922</v>
      </c>
      <c r="B197" s="176">
        <v>46020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46014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-5.99</v>
      </c>
    </row>
    <row r="198" spans="1:16" ht="19.5" customHeight="1">
      <c r="A198" s="172" t="s">
        <v>3923</v>
      </c>
      <c r="B198" s="176">
        <v>46020</v>
      </c>
      <c r="C198" s="172" t="s">
        <v>2694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46011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10.58</v>
      </c>
    </row>
    <row r="199" spans="1:16" ht="19.5" customHeight="1">
      <c r="A199" s="172" t="s">
        <v>3924</v>
      </c>
      <c r="B199" s="176">
        <v>46020</v>
      </c>
      <c r="C199" s="172" t="s">
        <v>92</v>
      </c>
      <c r="D199" s="172" t="s">
        <v>24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46016</v>
      </c>
      <c r="K199" s="172" t="s">
        <v>93</v>
      </c>
      <c r="L199" s="172" t="s">
        <v>94</v>
      </c>
      <c r="M199" s="179">
        <v>0.43</v>
      </c>
      <c r="N199" s="177"/>
      <c r="O199" s="177">
        <v>43</v>
      </c>
      <c r="P199" s="180">
        <v>-138.22999999999999</v>
      </c>
    </row>
    <row r="200" spans="1:16" ht="19.5" customHeight="1">
      <c r="A200" s="172" t="s">
        <v>3924</v>
      </c>
      <c r="B200" s="176">
        <v>46020</v>
      </c>
      <c r="C200" s="172" t="s">
        <v>100</v>
      </c>
      <c r="D200" s="172" t="s">
        <v>101</v>
      </c>
      <c r="E200" s="172" t="s">
        <v>52</v>
      </c>
      <c r="F200" s="172" t="s">
        <v>90</v>
      </c>
      <c r="G200" s="172" t="s">
        <v>84</v>
      </c>
      <c r="H200" s="177">
        <v>1</v>
      </c>
      <c r="I200" s="178">
        <v>1621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554.5</v>
      </c>
    </row>
    <row r="201" spans="1:16" ht="19.5" customHeight="1">
      <c r="A201" s="172" t="s">
        <v>3924</v>
      </c>
      <c r="B201" s="176">
        <v>46020</v>
      </c>
      <c r="C201" s="172" t="s">
        <v>100</v>
      </c>
      <c r="D201" s="172" t="s">
        <v>102</v>
      </c>
      <c r="E201" s="172" t="s">
        <v>52</v>
      </c>
      <c r="F201" s="172" t="s">
        <v>90</v>
      </c>
      <c r="G201" s="172" t="s">
        <v>84</v>
      </c>
      <c r="H201" s="177">
        <v>1</v>
      </c>
      <c r="I201" s="178">
        <v>1621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5.55</v>
      </c>
    </row>
    <row r="202" spans="1:16" ht="19.5" customHeight="1">
      <c r="A202" s="172" t="s">
        <v>3924</v>
      </c>
      <c r="B202" s="176">
        <v>46020</v>
      </c>
      <c r="C202" s="172" t="s">
        <v>100</v>
      </c>
      <c r="D202" s="172" t="s">
        <v>103</v>
      </c>
      <c r="E202" s="172" t="s">
        <v>52</v>
      </c>
      <c r="F202" s="172" t="s">
        <v>90</v>
      </c>
      <c r="G202" s="172" t="s">
        <v>84</v>
      </c>
      <c r="H202" s="177">
        <v>1</v>
      </c>
      <c r="I202" s="178">
        <v>1621</v>
      </c>
      <c r="J202" s="176">
        <v>46016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1060.95</v>
      </c>
    </row>
    <row r="203" spans="1:16" ht="19.5" customHeight="1">
      <c r="A203" s="172" t="s">
        <v>3924</v>
      </c>
      <c r="B203" s="176">
        <v>46020</v>
      </c>
      <c r="C203" s="172" t="s">
        <v>104</v>
      </c>
      <c r="D203" s="172" t="s">
        <v>105</v>
      </c>
      <c r="E203" s="172" t="s">
        <v>52</v>
      </c>
      <c r="F203" s="172" t="s">
        <v>90</v>
      </c>
      <c r="G203" s="172" t="s">
        <v>84</v>
      </c>
      <c r="H203" s="177">
        <v>1</v>
      </c>
      <c r="I203" s="178">
        <v>1621</v>
      </c>
      <c r="J203" s="176">
        <v>46016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-697.03</v>
      </c>
    </row>
    <row r="204" spans="1:16" ht="19.5" customHeight="1">
      <c r="A204" s="172" t="s">
        <v>3924</v>
      </c>
      <c r="B204" s="176">
        <v>46020</v>
      </c>
      <c r="C204" s="172" t="s">
        <v>2694</v>
      </c>
      <c r="D204" s="172" t="s">
        <v>95</v>
      </c>
      <c r="E204" s="172" t="s">
        <v>52</v>
      </c>
      <c r="F204" s="172" t="s">
        <v>90</v>
      </c>
      <c r="G204" s="172" t="s">
        <v>84</v>
      </c>
      <c r="H204" s="177">
        <v>1</v>
      </c>
      <c r="I204" s="178">
        <v>1621</v>
      </c>
      <c r="J204" s="176">
        <v>46016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-7.72</v>
      </c>
    </row>
    <row r="205" spans="1:16" ht="19.5" customHeight="1">
      <c r="A205" s="172" t="s">
        <v>3922</v>
      </c>
      <c r="B205" s="176">
        <v>46020</v>
      </c>
      <c r="C205" s="172" t="s">
        <v>2694</v>
      </c>
      <c r="D205" s="172" t="s">
        <v>82</v>
      </c>
      <c r="E205" s="172" t="s">
        <v>52</v>
      </c>
      <c r="F205" s="172" t="s">
        <v>90</v>
      </c>
      <c r="G205" s="172" t="s">
        <v>84</v>
      </c>
      <c r="H205" s="177">
        <v>1</v>
      </c>
      <c r="I205" s="178">
        <v>0</v>
      </c>
      <c r="J205" s="176">
        <v>46014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-10.59</v>
      </c>
    </row>
    <row r="206" spans="1:16" ht="19.5" customHeight="1">
      <c r="A206" s="172" t="s">
        <v>3925</v>
      </c>
      <c r="B206" s="176">
        <v>46020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46014</v>
      </c>
      <c r="K206" s="172" t="s">
        <v>93</v>
      </c>
      <c r="L206" s="172" t="s">
        <v>94</v>
      </c>
      <c r="M206" s="179">
        <v>0.43</v>
      </c>
      <c r="N206" s="177"/>
      <c r="O206" s="177">
        <v>43</v>
      </c>
      <c r="P206" s="180">
        <v>-138.22999999999999</v>
      </c>
    </row>
    <row r="207" spans="1:16" ht="19.5" customHeight="1">
      <c r="A207" s="172" t="s">
        <v>3925</v>
      </c>
      <c r="B207" s="176">
        <v>46020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46014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556.61</v>
      </c>
    </row>
    <row r="208" spans="1:16" ht="19.5" customHeight="1">
      <c r="A208" s="172" t="s">
        <v>3925</v>
      </c>
      <c r="B208" s="176">
        <v>46020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46014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5.57</v>
      </c>
    </row>
    <row r="209" spans="1:16" ht="19.5" customHeight="1">
      <c r="A209" s="172" t="s">
        <v>3925</v>
      </c>
      <c r="B209" s="176">
        <v>46020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46014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1058.82</v>
      </c>
    </row>
    <row r="210" spans="1:16" ht="19.5" customHeight="1">
      <c r="A210" s="172" t="s">
        <v>3925</v>
      </c>
      <c r="B210" s="176">
        <v>46020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46014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3925</v>
      </c>
      <c r="B211" s="176">
        <v>46020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46014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-7.51</v>
      </c>
    </row>
    <row r="212" spans="1:16" ht="19.5" customHeight="1">
      <c r="A212" s="172" t="s">
        <v>3924</v>
      </c>
      <c r="B212" s="176">
        <v>46020</v>
      </c>
      <c r="C212" s="172" t="s">
        <v>2694</v>
      </c>
      <c r="D212" s="172" t="s">
        <v>82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0</v>
      </c>
      <c r="J212" s="176">
        <v>46016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-10.54</v>
      </c>
    </row>
    <row r="213" spans="1:16" ht="19.5" customHeight="1">
      <c r="A213" s="172" t="s">
        <v>3926</v>
      </c>
      <c r="B213" s="176">
        <v>46020</v>
      </c>
      <c r="C213" s="172" t="s">
        <v>92</v>
      </c>
      <c r="D213" s="172" t="s">
        <v>24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1621</v>
      </c>
      <c r="J213" s="176">
        <v>46019</v>
      </c>
      <c r="K213" s="172" t="s">
        <v>93</v>
      </c>
      <c r="L213" s="172" t="s">
        <v>94</v>
      </c>
      <c r="M213" s="179">
        <v>0.43</v>
      </c>
      <c r="N213" s="177"/>
      <c r="O213" s="177">
        <v>41</v>
      </c>
      <c r="P213" s="180">
        <v>-130.01</v>
      </c>
    </row>
    <row r="214" spans="1:16" ht="19.5" customHeight="1">
      <c r="A214" s="172" t="s">
        <v>3926</v>
      </c>
      <c r="B214" s="176">
        <v>46020</v>
      </c>
      <c r="C214" s="172" t="s">
        <v>100</v>
      </c>
      <c r="D214" s="172" t="s">
        <v>101</v>
      </c>
      <c r="E214" s="172" t="s">
        <v>52</v>
      </c>
      <c r="F214" s="172" t="s">
        <v>90</v>
      </c>
      <c r="G214" s="172" t="s">
        <v>84</v>
      </c>
      <c r="H214" s="177">
        <v>1</v>
      </c>
      <c r="I214" s="178">
        <v>1621</v>
      </c>
      <c r="J214" s="176">
        <v>46019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556.08000000000004</v>
      </c>
    </row>
    <row r="215" spans="1:16" ht="19.5" customHeight="1">
      <c r="A215" s="172" t="s">
        <v>3926</v>
      </c>
      <c r="B215" s="176">
        <v>46020</v>
      </c>
      <c r="C215" s="172" t="s">
        <v>100</v>
      </c>
      <c r="D215" s="172" t="s">
        <v>102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46019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5.56</v>
      </c>
    </row>
    <row r="216" spans="1:16" ht="19.5" customHeight="1">
      <c r="A216" s="172" t="s">
        <v>3926</v>
      </c>
      <c r="B216" s="176">
        <v>46020</v>
      </c>
      <c r="C216" s="172" t="s">
        <v>100</v>
      </c>
      <c r="D216" s="172" t="s">
        <v>103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46019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1059.3599999999999</v>
      </c>
    </row>
    <row r="217" spans="1:16" ht="19.5" customHeight="1">
      <c r="A217" s="172" t="s">
        <v>3926</v>
      </c>
      <c r="B217" s="176">
        <v>46020</v>
      </c>
      <c r="C217" s="172" t="s">
        <v>104</v>
      </c>
      <c r="D217" s="172" t="s">
        <v>105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46019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-697.03</v>
      </c>
    </row>
    <row r="218" spans="1:16" ht="19.5" customHeight="1">
      <c r="A218" s="172" t="s">
        <v>3926</v>
      </c>
      <c r="B218" s="176">
        <v>46020</v>
      </c>
      <c r="C218" s="172" t="s">
        <v>2694</v>
      </c>
      <c r="D218" s="172" t="s">
        <v>95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46019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-7.61</v>
      </c>
    </row>
    <row r="219" spans="1:16" ht="19.5" customHeight="1">
      <c r="A219" s="172" t="s">
        <v>3927</v>
      </c>
      <c r="B219" s="176">
        <v>46020</v>
      </c>
      <c r="C219" s="172" t="s">
        <v>92</v>
      </c>
      <c r="D219" s="172" t="s">
        <v>24</v>
      </c>
      <c r="E219" s="172" t="s">
        <v>53</v>
      </c>
      <c r="F219" s="172" t="s">
        <v>120</v>
      </c>
      <c r="G219" s="172" t="s">
        <v>84</v>
      </c>
      <c r="H219" s="177">
        <v>1</v>
      </c>
      <c r="I219" s="178">
        <v>1621</v>
      </c>
      <c r="J219" s="176">
        <v>46016</v>
      </c>
      <c r="K219" s="172" t="s">
        <v>93</v>
      </c>
      <c r="L219" s="172" t="s">
        <v>94</v>
      </c>
      <c r="M219" s="179">
        <v>0.43</v>
      </c>
      <c r="N219" s="177"/>
      <c r="O219" s="177">
        <v>43</v>
      </c>
      <c r="P219" s="180">
        <v>-138.22999999999999</v>
      </c>
    </row>
    <row r="220" spans="1:16" ht="19.5" customHeight="1">
      <c r="A220" s="172" t="s">
        <v>3927</v>
      </c>
      <c r="B220" s="176">
        <v>46020</v>
      </c>
      <c r="C220" s="172" t="s">
        <v>100</v>
      </c>
      <c r="D220" s="172" t="s">
        <v>101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1621</v>
      </c>
      <c r="J220" s="176">
        <v>46016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557.14</v>
      </c>
    </row>
    <row r="221" spans="1:16" ht="19.5" customHeight="1">
      <c r="A221" s="172" t="s">
        <v>3927</v>
      </c>
      <c r="B221" s="176">
        <v>46020</v>
      </c>
      <c r="C221" s="172" t="s">
        <v>100</v>
      </c>
      <c r="D221" s="172" t="s">
        <v>102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1621</v>
      </c>
      <c r="J221" s="176">
        <v>46016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5.57</v>
      </c>
    </row>
    <row r="222" spans="1:16" ht="19.5" customHeight="1">
      <c r="A222" s="172" t="s">
        <v>3927</v>
      </c>
      <c r="B222" s="176">
        <v>46020</v>
      </c>
      <c r="C222" s="172" t="s">
        <v>100</v>
      </c>
      <c r="D222" s="172" t="s">
        <v>103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1621</v>
      </c>
      <c r="J222" s="176">
        <v>46016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1058.29</v>
      </c>
    </row>
    <row r="223" spans="1:16" ht="19.5" customHeight="1">
      <c r="A223" s="172" t="s">
        <v>3927</v>
      </c>
      <c r="B223" s="176">
        <v>46020</v>
      </c>
      <c r="C223" s="172" t="s">
        <v>104</v>
      </c>
      <c r="D223" s="172" t="s">
        <v>105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1621</v>
      </c>
      <c r="J223" s="176">
        <v>46016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-697.03</v>
      </c>
    </row>
    <row r="224" spans="1:16" ht="19.5" customHeight="1">
      <c r="A224" s="172" t="s">
        <v>3927</v>
      </c>
      <c r="B224" s="176">
        <v>46020</v>
      </c>
      <c r="C224" s="172" t="s">
        <v>2694</v>
      </c>
      <c r="D224" s="172" t="s">
        <v>95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1621</v>
      </c>
      <c r="J224" s="176">
        <v>46016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-7.81</v>
      </c>
    </row>
    <row r="225" spans="1:16" ht="19.5" customHeight="1">
      <c r="A225" s="172" t="s">
        <v>3928</v>
      </c>
      <c r="B225" s="176">
        <v>46020</v>
      </c>
      <c r="C225" s="172" t="s">
        <v>2694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46020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-2.68</v>
      </c>
    </row>
    <row r="226" spans="1:16" ht="19.5" customHeight="1">
      <c r="A226" s="172" t="s">
        <v>3929</v>
      </c>
      <c r="B226" s="176">
        <v>46020</v>
      </c>
      <c r="C226" s="172" t="s">
        <v>92</v>
      </c>
      <c r="D226" s="172" t="s">
        <v>24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1621</v>
      </c>
      <c r="J226" s="176">
        <v>46017</v>
      </c>
      <c r="K226" s="172" t="s">
        <v>93</v>
      </c>
      <c r="L226" s="172" t="s">
        <v>94</v>
      </c>
      <c r="M226" s="179">
        <v>0.43</v>
      </c>
      <c r="N226" s="177"/>
      <c r="O226" s="177">
        <v>43</v>
      </c>
      <c r="P226" s="180">
        <v>-138.22999999999999</v>
      </c>
    </row>
    <row r="227" spans="1:16" ht="19.5" customHeight="1">
      <c r="A227" s="172" t="s">
        <v>3929</v>
      </c>
      <c r="B227" s="176">
        <v>46020</v>
      </c>
      <c r="C227" s="172" t="s">
        <v>100</v>
      </c>
      <c r="D227" s="172" t="s">
        <v>101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46017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557.14</v>
      </c>
    </row>
    <row r="228" spans="1:16" ht="19.5" customHeight="1">
      <c r="A228" s="172" t="s">
        <v>3929</v>
      </c>
      <c r="B228" s="176">
        <v>46020</v>
      </c>
      <c r="C228" s="172" t="s">
        <v>100</v>
      </c>
      <c r="D228" s="172" t="s">
        <v>102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46017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5.57</v>
      </c>
    </row>
    <row r="229" spans="1:16" ht="19.5" customHeight="1">
      <c r="A229" s="172" t="s">
        <v>3929</v>
      </c>
      <c r="B229" s="176">
        <v>46020</v>
      </c>
      <c r="C229" s="172" t="s">
        <v>100</v>
      </c>
      <c r="D229" s="172" t="s">
        <v>103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46017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1058.29</v>
      </c>
    </row>
    <row r="230" spans="1:16" ht="19.5" customHeight="1">
      <c r="A230" s="172" t="s">
        <v>3929</v>
      </c>
      <c r="B230" s="176">
        <v>46020</v>
      </c>
      <c r="C230" s="172" t="s">
        <v>104</v>
      </c>
      <c r="D230" s="172" t="s">
        <v>105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46017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-697.03</v>
      </c>
    </row>
    <row r="231" spans="1:16" ht="19.5" customHeight="1">
      <c r="A231" s="172" t="s">
        <v>3929</v>
      </c>
      <c r="B231" s="176">
        <v>46020</v>
      </c>
      <c r="C231" s="172" t="s">
        <v>2694</v>
      </c>
      <c r="D231" s="172" t="s">
        <v>95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46017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-11.87</v>
      </c>
    </row>
    <row r="232" spans="1:16" ht="19.5" customHeight="1">
      <c r="A232" s="172" t="s">
        <v>3930</v>
      </c>
      <c r="B232" s="176">
        <v>46020</v>
      </c>
      <c r="C232" s="172" t="s">
        <v>2694</v>
      </c>
      <c r="D232" s="172" t="s">
        <v>82</v>
      </c>
      <c r="E232" s="172" t="s">
        <v>41</v>
      </c>
      <c r="F232" s="172" t="s">
        <v>83</v>
      </c>
      <c r="G232" s="172" t="s">
        <v>84</v>
      </c>
      <c r="H232" s="177">
        <v>1</v>
      </c>
      <c r="I232" s="178">
        <v>0</v>
      </c>
      <c r="J232" s="176">
        <v>46020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-3.35</v>
      </c>
    </row>
    <row r="233" spans="1:16" ht="19.5" customHeight="1">
      <c r="A233" s="172" t="s">
        <v>3931</v>
      </c>
      <c r="B233" s="176">
        <v>46020</v>
      </c>
      <c r="C233" s="172" t="s">
        <v>92</v>
      </c>
      <c r="D233" s="172" t="s">
        <v>24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46019</v>
      </c>
      <c r="K233" s="172" t="s">
        <v>93</v>
      </c>
      <c r="L233" s="172" t="s">
        <v>94</v>
      </c>
      <c r="M233" s="179">
        <v>0.43</v>
      </c>
      <c r="N233" s="177"/>
      <c r="O233" s="177">
        <v>41</v>
      </c>
      <c r="P233" s="180">
        <v>-130.01</v>
      </c>
    </row>
    <row r="234" spans="1:16" ht="19.5" customHeight="1">
      <c r="A234" s="172" t="s">
        <v>3931</v>
      </c>
      <c r="B234" s="176">
        <v>46020</v>
      </c>
      <c r="C234" s="172" t="s">
        <v>100</v>
      </c>
      <c r="D234" s="172" t="s">
        <v>101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46019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557.14</v>
      </c>
    </row>
    <row r="235" spans="1:16" ht="19.5" customHeight="1">
      <c r="A235" s="172" t="s">
        <v>3931</v>
      </c>
      <c r="B235" s="176">
        <v>46020</v>
      </c>
      <c r="C235" s="172" t="s">
        <v>100</v>
      </c>
      <c r="D235" s="172" t="s">
        <v>102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1621</v>
      </c>
      <c r="J235" s="176">
        <v>46019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5.57</v>
      </c>
    </row>
    <row r="236" spans="1:16" ht="19.5" customHeight="1">
      <c r="A236" s="172" t="s">
        <v>3931</v>
      </c>
      <c r="B236" s="176">
        <v>46020</v>
      </c>
      <c r="C236" s="172" t="s">
        <v>100</v>
      </c>
      <c r="D236" s="172" t="s">
        <v>103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46019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1058.29</v>
      </c>
    </row>
    <row r="237" spans="1:16" ht="19.5" customHeight="1">
      <c r="A237" s="172" t="s">
        <v>3931</v>
      </c>
      <c r="B237" s="176">
        <v>46020</v>
      </c>
      <c r="C237" s="172" t="s">
        <v>104</v>
      </c>
      <c r="D237" s="172" t="s">
        <v>105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46019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-697.03</v>
      </c>
    </row>
    <row r="238" spans="1:16" ht="19.5" customHeight="1">
      <c r="A238" s="172" t="s">
        <v>3931</v>
      </c>
      <c r="B238" s="176">
        <v>46020</v>
      </c>
      <c r="C238" s="172" t="s">
        <v>2694</v>
      </c>
      <c r="D238" s="172" t="s">
        <v>95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46019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-8.2200000000000006</v>
      </c>
    </row>
    <row r="239" spans="1:16" ht="19.5" customHeight="1">
      <c r="A239" s="172" t="s">
        <v>3931</v>
      </c>
      <c r="B239" s="176">
        <v>46020</v>
      </c>
      <c r="C239" s="172" t="s">
        <v>2694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46019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-10.59</v>
      </c>
    </row>
    <row r="240" spans="1:16" ht="19.5" customHeight="1">
      <c r="A240" s="172" t="s">
        <v>3932</v>
      </c>
      <c r="B240" s="176">
        <v>46020</v>
      </c>
      <c r="C240" s="172" t="s">
        <v>2694</v>
      </c>
      <c r="D240" s="172" t="s">
        <v>82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46012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10.59</v>
      </c>
    </row>
    <row r="241" spans="1:16" ht="19.5" customHeight="1">
      <c r="A241" s="172" t="s">
        <v>3933</v>
      </c>
      <c r="B241" s="176">
        <v>46020</v>
      </c>
      <c r="C241" s="172" t="s">
        <v>92</v>
      </c>
      <c r="D241" s="172" t="s">
        <v>24</v>
      </c>
      <c r="E241" s="172" t="s">
        <v>43</v>
      </c>
      <c r="F241" s="172" t="s">
        <v>125</v>
      </c>
      <c r="G241" s="172" t="s">
        <v>84</v>
      </c>
      <c r="H241" s="177">
        <v>1</v>
      </c>
      <c r="I241" s="178">
        <v>1202</v>
      </c>
      <c r="J241" s="176">
        <v>46016</v>
      </c>
      <c r="K241" s="172" t="s">
        <v>93</v>
      </c>
      <c r="L241" s="172" t="s">
        <v>94</v>
      </c>
      <c r="M241" s="179">
        <v>0.43</v>
      </c>
      <c r="N241" s="177"/>
      <c r="O241" s="177">
        <v>43</v>
      </c>
      <c r="P241" s="180">
        <v>-110.89</v>
      </c>
    </row>
    <row r="242" spans="1:16" ht="19.5" customHeight="1">
      <c r="A242" s="172" t="s">
        <v>3933</v>
      </c>
      <c r="B242" s="176">
        <v>46020</v>
      </c>
      <c r="C242" s="172" t="s">
        <v>100</v>
      </c>
      <c r="D242" s="172" t="s">
        <v>101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1202</v>
      </c>
      <c r="J242" s="176">
        <v>46016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639.39</v>
      </c>
    </row>
    <row r="243" spans="1:16" ht="19.5" customHeight="1">
      <c r="A243" s="172" t="s">
        <v>3933</v>
      </c>
      <c r="B243" s="176">
        <v>46020</v>
      </c>
      <c r="C243" s="172" t="s">
        <v>100</v>
      </c>
      <c r="D243" s="172" t="s">
        <v>102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1202</v>
      </c>
      <c r="J243" s="176">
        <v>46016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6.39</v>
      </c>
    </row>
    <row r="244" spans="1:16" ht="19.5" customHeight="1">
      <c r="A244" s="172" t="s">
        <v>3933</v>
      </c>
      <c r="B244" s="176">
        <v>46020</v>
      </c>
      <c r="C244" s="172" t="s">
        <v>100</v>
      </c>
      <c r="D244" s="172" t="s">
        <v>103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1202</v>
      </c>
      <c r="J244" s="176">
        <v>46016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556.22</v>
      </c>
    </row>
    <row r="245" spans="1:16" ht="19.5" customHeight="1">
      <c r="A245" s="172" t="s">
        <v>3933</v>
      </c>
      <c r="B245" s="176">
        <v>46020</v>
      </c>
      <c r="C245" s="172" t="s">
        <v>104</v>
      </c>
      <c r="D245" s="172" t="s">
        <v>105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1202</v>
      </c>
      <c r="J245" s="176">
        <v>46016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-516.86</v>
      </c>
    </row>
    <row r="246" spans="1:16" ht="19.5" customHeight="1">
      <c r="A246" s="172" t="s">
        <v>3933</v>
      </c>
      <c r="B246" s="176">
        <v>46020</v>
      </c>
      <c r="C246" s="172" t="s">
        <v>2694</v>
      </c>
      <c r="D246" s="172" t="s">
        <v>95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1202</v>
      </c>
      <c r="J246" s="176">
        <v>46016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-5.33</v>
      </c>
    </row>
    <row r="247" spans="1:16" ht="19.5" customHeight="1">
      <c r="A247" s="172" t="s">
        <v>3933</v>
      </c>
      <c r="B247" s="176">
        <v>46020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46016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-12.15</v>
      </c>
    </row>
    <row r="248" spans="1:16" ht="19.5" customHeight="1">
      <c r="A248" s="172" t="s">
        <v>3934</v>
      </c>
      <c r="B248" s="176">
        <v>46020</v>
      </c>
      <c r="C248" s="172" t="s">
        <v>92</v>
      </c>
      <c r="D248" s="172" t="s">
        <v>24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1621</v>
      </c>
      <c r="J248" s="176">
        <v>46018</v>
      </c>
      <c r="K248" s="172" t="s">
        <v>93</v>
      </c>
      <c r="L248" s="172" t="s">
        <v>94</v>
      </c>
      <c r="M248" s="179">
        <v>0.43</v>
      </c>
      <c r="N248" s="177"/>
      <c r="O248" s="177">
        <v>42</v>
      </c>
      <c r="P248" s="180">
        <v>-134.12</v>
      </c>
    </row>
    <row r="249" spans="1:16" ht="19.5" customHeight="1">
      <c r="A249" s="172" t="s">
        <v>3934</v>
      </c>
      <c r="B249" s="176">
        <v>46020</v>
      </c>
      <c r="C249" s="172" t="s">
        <v>100</v>
      </c>
      <c r="D249" s="172" t="s">
        <v>101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1621</v>
      </c>
      <c r="J249" s="176">
        <v>46018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557.14</v>
      </c>
    </row>
    <row r="250" spans="1:16" ht="19.5" customHeight="1">
      <c r="A250" s="172" t="s">
        <v>3934</v>
      </c>
      <c r="B250" s="176">
        <v>46020</v>
      </c>
      <c r="C250" s="172" t="s">
        <v>100</v>
      </c>
      <c r="D250" s="172" t="s">
        <v>102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1621</v>
      </c>
      <c r="J250" s="176">
        <v>46018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5.57</v>
      </c>
    </row>
    <row r="251" spans="1:16" ht="19.5" customHeight="1">
      <c r="A251" s="172" t="s">
        <v>3934</v>
      </c>
      <c r="B251" s="176">
        <v>46020</v>
      </c>
      <c r="C251" s="172" t="s">
        <v>100</v>
      </c>
      <c r="D251" s="172" t="s">
        <v>103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1621</v>
      </c>
      <c r="J251" s="176">
        <v>46018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1058.29</v>
      </c>
    </row>
    <row r="252" spans="1:16" ht="19.5" customHeight="1">
      <c r="A252" s="172" t="s">
        <v>3934</v>
      </c>
      <c r="B252" s="176">
        <v>46020</v>
      </c>
      <c r="C252" s="172" t="s">
        <v>104</v>
      </c>
      <c r="D252" s="172" t="s">
        <v>105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1621</v>
      </c>
      <c r="J252" s="176">
        <v>46018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-697.03</v>
      </c>
    </row>
    <row r="253" spans="1:16" ht="19.5" customHeight="1">
      <c r="A253" s="172" t="s">
        <v>3934</v>
      </c>
      <c r="B253" s="176">
        <v>46020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1621</v>
      </c>
      <c r="J253" s="176">
        <v>46018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-7.67</v>
      </c>
    </row>
    <row r="254" spans="1:16" ht="19.5" customHeight="1">
      <c r="A254" s="172" t="s">
        <v>3935</v>
      </c>
      <c r="B254" s="176">
        <v>46020</v>
      </c>
      <c r="C254" s="172" t="s">
        <v>2694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46020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-12.25</v>
      </c>
    </row>
    <row r="255" spans="1:16" ht="19.5" customHeight="1">
      <c r="A255" s="172" t="s">
        <v>3934</v>
      </c>
      <c r="B255" s="176">
        <v>46020</v>
      </c>
      <c r="C255" s="172" t="s">
        <v>2694</v>
      </c>
      <c r="D255" s="172" t="s">
        <v>82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46018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-10.59</v>
      </c>
    </row>
    <row r="256" spans="1:16" ht="19.5" customHeight="1">
      <c r="A256" s="172" t="s">
        <v>3936</v>
      </c>
      <c r="B256" s="176">
        <v>46020</v>
      </c>
      <c r="C256" s="172" t="s">
        <v>2694</v>
      </c>
      <c r="D256" s="172" t="s">
        <v>82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46020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-10.58</v>
      </c>
    </row>
    <row r="257" spans="1:16" ht="19.5" customHeight="1">
      <c r="A257" s="172" t="s">
        <v>3937</v>
      </c>
      <c r="B257" s="176">
        <v>46020</v>
      </c>
      <c r="C257" s="172" t="s">
        <v>2694</v>
      </c>
      <c r="D257" s="172" t="s">
        <v>82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46018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3.37</v>
      </c>
    </row>
    <row r="258" spans="1:16" ht="19.5" customHeight="1">
      <c r="A258" s="172" t="s">
        <v>3938</v>
      </c>
      <c r="B258" s="176">
        <v>46020</v>
      </c>
      <c r="C258" s="172" t="s">
        <v>2694</v>
      </c>
      <c r="D258" s="172" t="s">
        <v>82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0</v>
      </c>
      <c r="J258" s="176">
        <v>46020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-2.87</v>
      </c>
    </row>
    <row r="259" spans="1:16" ht="19.5" customHeight="1">
      <c r="A259" s="172" t="s">
        <v>144</v>
      </c>
      <c r="B259" s="176">
        <v>46020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46020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-3628.87</v>
      </c>
    </row>
    <row r="260" spans="1:16" ht="19.5" customHeight="1">
      <c r="A260" s="172" t="s">
        <v>408</v>
      </c>
      <c r="B260" s="176">
        <v>46020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46020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-530.29</v>
      </c>
    </row>
    <row r="261" spans="1:16" ht="19.5" customHeight="1">
      <c r="A261" s="172" t="s">
        <v>138</v>
      </c>
      <c r="B261" s="176">
        <v>46020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46020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-2510.3000000000002</v>
      </c>
    </row>
    <row r="262" spans="1:16" ht="19.5" customHeight="1">
      <c r="A262" s="172" t="s">
        <v>142</v>
      </c>
      <c r="B262" s="176">
        <v>46020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46020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-3874.76</v>
      </c>
    </row>
    <row r="263" spans="1:16" ht="19.5" customHeight="1">
      <c r="A263" s="172" t="s">
        <v>3939</v>
      </c>
      <c r="B263" s="176">
        <v>46021</v>
      </c>
      <c r="C263" s="172" t="s">
        <v>2694</v>
      </c>
      <c r="D263" s="172" t="s">
        <v>82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46021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-5.74</v>
      </c>
    </row>
    <row r="264" spans="1:16" ht="19.5" customHeight="1">
      <c r="A264" s="172" t="s">
        <v>3940</v>
      </c>
      <c r="B264" s="176">
        <v>46021</v>
      </c>
      <c r="C264" s="172" t="s">
        <v>92</v>
      </c>
      <c r="D264" s="172" t="s">
        <v>24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46007</v>
      </c>
      <c r="K264" s="172" t="s">
        <v>93</v>
      </c>
      <c r="L264" s="172" t="s">
        <v>94</v>
      </c>
      <c r="M264" s="179">
        <v>0</v>
      </c>
      <c r="N264" s="177"/>
      <c r="O264" s="177">
        <v>45</v>
      </c>
      <c r="P264" s="180">
        <v>-46.77</v>
      </c>
    </row>
    <row r="265" spans="1:16" ht="19.5" customHeight="1">
      <c r="A265" s="172" t="s">
        <v>3940</v>
      </c>
      <c r="B265" s="176">
        <v>46021</v>
      </c>
      <c r="C265" s="172" t="s">
        <v>2694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46007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-9.68</v>
      </c>
    </row>
    <row r="266" spans="1:16" ht="19.5" customHeight="1">
      <c r="A266" s="172" t="s">
        <v>3940</v>
      </c>
      <c r="B266" s="176">
        <v>46021</v>
      </c>
      <c r="C266" s="172" t="s">
        <v>92</v>
      </c>
      <c r="D266" s="172" t="s">
        <v>96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0</v>
      </c>
      <c r="J266" s="176">
        <v>46007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3940</v>
      </c>
      <c r="B267" s="176">
        <v>46021</v>
      </c>
      <c r="C267" s="172" t="s">
        <v>92</v>
      </c>
      <c r="D267" s="172" t="s">
        <v>97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46007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-46.77</v>
      </c>
    </row>
    <row r="268" spans="1:16" ht="19.5" customHeight="1">
      <c r="A268" s="172" t="s">
        <v>3940</v>
      </c>
      <c r="B268" s="176">
        <v>46021</v>
      </c>
      <c r="C268" s="172" t="s">
        <v>2694</v>
      </c>
      <c r="D268" s="172" t="s">
        <v>98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46007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-15</v>
      </c>
    </row>
    <row r="269" spans="1:16" ht="19.5" customHeight="1">
      <c r="A269" s="172" t="s">
        <v>3941</v>
      </c>
      <c r="B269" s="176">
        <v>46021</v>
      </c>
      <c r="C269" s="172" t="s">
        <v>92</v>
      </c>
      <c r="D269" s="172" t="s">
        <v>24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46008</v>
      </c>
      <c r="K269" s="172" t="s">
        <v>93</v>
      </c>
      <c r="L269" s="172" t="s">
        <v>94</v>
      </c>
      <c r="M269" s="179">
        <v>0.43</v>
      </c>
      <c r="N269" s="177"/>
      <c r="O269" s="177">
        <v>45</v>
      </c>
      <c r="P269" s="180">
        <v>-146.44999999999999</v>
      </c>
    </row>
    <row r="270" spans="1:16" ht="19.5" customHeight="1">
      <c r="A270" s="172" t="s">
        <v>3941</v>
      </c>
      <c r="B270" s="176">
        <v>46021</v>
      </c>
      <c r="C270" s="172" t="s">
        <v>100</v>
      </c>
      <c r="D270" s="172" t="s">
        <v>101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1621</v>
      </c>
      <c r="J270" s="176">
        <v>46008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632.38</v>
      </c>
    </row>
    <row r="271" spans="1:16" ht="19.5" customHeight="1">
      <c r="A271" s="172" t="s">
        <v>3941</v>
      </c>
      <c r="B271" s="176">
        <v>46021</v>
      </c>
      <c r="C271" s="172" t="s">
        <v>100</v>
      </c>
      <c r="D271" s="172" t="s">
        <v>102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1621</v>
      </c>
      <c r="J271" s="176">
        <v>46008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3941</v>
      </c>
      <c r="B272" s="176">
        <v>46021</v>
      </c>
      <c r="C272" s="172" t="s">
        <v>100</v>
      </c>
      <c r="D272" s="172" t="s">
        <v>103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1621</v>
      </c>
      <c r="J272" s="176">
        <v>46008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988.62</v>
      </c>
    </row>
    <row r="273" spans="1:16" ht="19.5" customHeight="1">
      <c r="A273" s="172" t="s">
        <v>3941</v>
      </c>
      <c r="B273" s="176">
        <v>46021</v>
      </c>
      <c r="C273" s="172" t="s">
        <v>104</v>
      </c>
      <c r="D273" s="172" t="s">
        <v>105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1621</v>
      </c>
      <c r="J273" s="176">
        <v>46008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-697.03</v>
      </c>
    </row>
    <row r="274" spans="1:16" ht="19.5" customHeight="1">
      <c r="A274" s="172" t="s">
        <v>3941</v>
      </c>
      <c r="B274" s="176">
        <v>46021</v>
      </c>
      <c r="C274" s="172" t="s">
        <v>2694</v>
      </c>
      <c r="D274" s="172" t="s">
        <v>95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1621</v>
      </c>
      <c r="J274" s="176">
        <v>46008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-8.91</v>
      </c>
    </row>
    <row r="275" spans="1:16" ht="19.5" customHeight="1">
      <c r="A275" s="172" t="s">
        <v>3942</v>
      </c>
      <c r="B275" s="176">
        <v>46021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0</v>
      </c>
      <c r="J275" s="176">
        <v>46006</v>
      </c>
      <c r="K275" s="172" t="s">
        <v>93</v>
      </c>
      <c r="L275" s="172" t="s">
        <v>94</v>
      </c>
      <c r="M275" s="179">
        <v>0</v>
      </c>
      <c r="N275" s="177"/>
      <c r="O275" s="177">
        <v>46</v>
      </c>
      <c r="P275" s="180">
        <v>-56</v>
      </c>
    </row>
    <row r="276" spans="1:16" ht="19.5" customHeight="1">
      <c r="A276" s="172" t="s">
        <v>3942</v>
      </c>
      <c r="B276" s="176">
        <v>46021</v>
      </c>
      <c r="C276" s="172" t="s">
        <v>2694</v>
      </c>
      <c r="D276" s="172" t="s">
        <v>95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0</v>
      </c>
      <c r="J276" s="176">
        <v>46006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-9.1999999999999993</v>
      </c>
    </row>
    <row r="277" spans="1:16" ht="19.5" customHeight="1">
      <c r="A277" s="172" t="s">
        <v>3943</v>
      </c>
      <c r="B277" s="176">
        <v>46021</v>
      </c>
      <c r="C277" s="172" t="s">
        <v>92</v>
      </c>
      <c r="D277" s="172" t="s">
        <v>96</v>
      </c>
      <c r="E277" s="172" t="s">
        <v>38</v>
      </c>
      <c r="F277" s="172" t="s">
        <v>87</v>
      </c>
      <c r="G277" s="172" t="s">
        <v>84</v>
      </c>
      <c r="H277" s="177">
        <v>1</v>
      </c>
      <c r="I277" s="178">
        <v>0</v>
      </c>
      <c r="J277" s="176">
        <v>46006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0</v>
      </c>
    </row>
    <row r="278" spans="1:16" ht="19.5" customHeight="1">
      <c r="A278" s="172" t="s">
        <v>3943</v>
      </c>
      <c r="B278" s="176">
        <v>46021</v>
      </c>
      <c r="C278" s="172" t="s">
        <v>92</v>
      </c>
      <c r="D278" s="172" t="s">
        <v>97</v>
      </c>
      <c r="E278" s="172" t="s">
        <v>38</v>
      </c>
      <c r="F278" s="172" t="s">
        <v>87</v>
      </c>
      <c r="G278" s="172" t="s">
        <v>84</v>
      </c>
      <c r="H278" s="177">
        <v>1</v>
      </c>
      <c r="I278" s="178">
        <v>0</v>
      </c>
      <c r="J278" s="176">
        <v>46006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-46.77</v>
      </c>
    </row>
    <row r="279" spans="1:16" ht="19.5" customHeight="1">
      <c r="A279" s="172" t="s">
        <v>3943</v>
      </c>
      <c r="B279" s="176">
        <v>46021</v>
      </c>
      <c r="C279" s="172" t="s">
        <v>2694</v>
      </c>
      <c r="D279" s="172" t="s">
        <v>98</v>
      </c>
      <c r="E279" s="172" t="s">
        <v>38</v>
      </c>
      <c r="F279" s="172" t="s">
        <v>87</v>
      </c>
      <c r="G279" s="172" t="s">
        <v>84</v>
      </c>
      <c r="H279" s="177">
        <v>1</v>
      </c>
      <c r="I279" s="178">
        <v>0</v>
      </c>
      <c r="J279" s="176">
        <v>46006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-15</v>
      </c>
    </row>
    <row r="280" spans="1:16" ht="19.5" customHeight="1">
      <c r="A280" s="172" t="s">
        <v>3942</v>
      </c>
      <c r="B280" s="176">
        <v>46021</v>
      </c>
      <c r="C280" s="172" t="s">
        <v>92</v>
      </c>
      <c r="D280" s="172" t="s">
        <v>96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0</v>
      </c>
      <c r="J280" s="176">
        <v>46006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0</v>
      </c>
    </row>
    <row r="281" spans="1:16" ht="19.5" customHeight="1">
      <c r="A281" s="172" t="s">
        <v>3942</v>
      </c>
      <c r="B281" s="176">
        <v>46021</v>
      </c>
      <c r="C281" s="172" t="s">
        <v>92</v>
      </c>
      <c r="D281" s="172" t="s">
        <v>97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46006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-56</v>
      </c>
    </row>
    <row r="282" spans="1:16" ht="19.5" customHeight="1">
      <c r="A282" s="172" t="s">
        <v>3942</v>
      </c>
      <c r="B282" s="176">
        <v>46021</v>
      </c>
      <c r="C282" s="172" t="s">
        <v>2694</v>
      </c>
      <c r="D282" s="172" t="s">
        <v>98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46006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-15</v>
      </c>
    </row>
    <row r="283" spans="1:16" ht="19.5" customHeight="1">
      <c r="A283" s="172" t="s">
        <v>3944</v>
      </c>
      <c r="B283" s="176">
        <v>46021</v>
      </c>
      <c r="C283" s="172" t="s">
        <v>92</v>
      </c>
      <c r="D283" s="172" t="s">
        <v>24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46013</v>
      </c>
      <c r="K283" s="172" t="s">
        <v>93</v>
      </c>
      <c r="L283" s="172" t="s">
        <v>94</v>
      </c>
      <c r="M283" s="179">
        <v>0</v>
      </c>
      <c r="N283" s="177"/>
      <c r="O283" s="177">
        <v>43</v>
      </c>
      <c r="P283" s="180">
        <v>-56</v>
      </c>
    </row>
    <row r="284" spans="1:16" ht="19.5" customHeight="1">
      <c r="A284" s="172" t="s">
        <v>3944</v>
      </c>
      <c r="B284" s="176">
        <v>46021</v>
      </c>
      <c r="C284" s="172" t="s">
        <v>2694</v>
      </c>
      <c r="D284" s="172" t="s">
        <v>95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0</v>
      </c>
      <c r="J284" s="176">
        <v>46013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-21.35</v>
      </c>
    </row>
    <row r="285" spans="1:16" ht="19.5" customHeight="1">
      <c r="A285" s="172" t="s">
        <v>3943</v>
      </c>
      <c r="B285" s="176">
        <v>46021</v>
      </c>
      <c r="C285" s="172" t="s">
        <v>92</v>
      </c>
      <c r="D285" s="172" t="s">
        <v>24</v>
      </c>
      <c r="E285" s="172" t="s">
        <v>38</v>
      </c>
      <c r="F285" s="172" t="s">
        <v>87</v>
      </c>
      <c r="G285" s="172" t="s">
        <v>84</v>
      </c>
      <c r="H285" s="177">
        <v>1</v>
      </c>
      <c r="I285" s="178">
        <v>0</v>
      </c>
      <c r="J285" s="176">
        <v>46006</v>
      </c>
      <c r="K285" s="172" t="s">
        <v>93</v>
      </c>
      <c r="L285" s="172" t="s">
        <v>94</v>
      </c>
      <c r="M285" s="179">
        <v>0</v>
      </c>
      <c r="N285" s="177"/>
      <c r="O285" s="177">
        <v>46</v>
      </c>
      <c r="P285" s="180">
        <v>-46.77</v>
      </c>
    </row>
    <row r="286" spans="1:16" ht="19.5" customHeight="1">
      <c r="A286" s="172" t="s">
        <v>3943</v>
      </c>
      <c r="B286" s="176">
        <v>46021</v>
      </c>
      <c r="C286" s="172" t="s">
        <v>2694</v>
      </c>
      <c r="D286" s="172" t="s">
        <v>95</v>
      </c>
      <c r="E286" s="172" t="s">
        <v>38</v>
      </c>
      <c r="F286" s="172" t="s">
        <v>87</v>
      </c>
      <c r="G286" s="172" t="s">
        <v>84</v>
      </c>
      <c r="H286" s="177">
        <v>1</v>
      </c>
      <c r="I286" s="178">
        <v>0</v>
      </c>
      <c r="J286" s="176">
        <v>46006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-5.94</v>
      </c>
    </row>
    <row r="287" spans="1:16" ht="19.5" customHeight="1">
      <c r="A287" s="172" t="s">
        <v>3944</v>
      </c>
      <c r="B287" s="176">
        <v>46021</v>
      </c>
      <c r="C287" s="172" t="s">
        <v>92</v>
      </c>
      <c r="D287" s="172" t="s">
        <v>96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0</v>
      </c>
      <c r="J287" s="176">
        <v>46013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0</v>
      </c>
    </row>
    <row r="288" spans="1:16" ht="19.5" customHeight="1">
      <c r="A288" s="172" t="s">
        <v>3944</v>
      </c>
      <c r="B288" s="176">
        <v>46021</v>
      </c>
      <c r="C288" s="172" t="s">
        <v>92</v>
      </c>
      <c r="D288" s="172" t="s">
        <v>97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46013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-56</v>
      </c>
    </row>
    <row r="289" spans="1:16" ht="19.5" customHeight="1">
      <c r="A289" s="172" t="s">
        <v>3944</v>
      </c>
      <c r="B289" s="176">
        <v>46021</v>
      </c>
      <c r="C289" s="172" t="s">
        <v>2694</v>
      </c>
      <c r="D289" s="172" t="s">
        <v>98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0</v>
      </c>
      <c r="J289" s="176">
        <v>46013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-15</v>
      </c>
    </row>
    <row r="290" spans="1:16" ht="19.5" customHeight="1">
      <c r="A290" s="172" t="s">
        <v>3945</v>
      </c>
      <c r="B290" s="176">
        <v>46021</v>
      </c>
      <c r="C290" s="172" t="s">
        <v>2694</v>
      </c>
      <c r="D290" s="172" t="s">
        <v>82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0</v>
      </c>
      <c r="J290" s="176">
        <v>46021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-10.43</v>
      </c>
    </row>
    <row r="291" spans="1:16" ht="19.5" customHeight="1">
      <c r="A291" s="172" t="s">
        <v>3946</v>
      </c>
      <c r="B291" s="176">
        <v>46021</v>
      </c>
      <c r="C291" s="172" t="s">
        <v>2694</v>
      </c>
      <c r="D291" s="172" t="s">
        <v>82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46021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-12.5</v>
      </c>
    </row>
    <row r="292" spans="1:16" ht="19.5" customHeight="1">
      <c r="A292" s="172" t="s">
        <v>3947</v>
      </c>
      <c r="B292" s="176">
        <v>46021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1674</v>
      </c>
      <c r="J292" s="176">
        <v>45998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-56</v>
      </c>
    </row>
    <row r="293" spans="1:16" ht="19.5" customHeight="1">
      <c r="A293" s="172" t="s">
        <v>3947</v>
      </c>
      <c r="B293" s="176">
        <v>46021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1674</v>
      </c>
      <c r="J293" s="176">
        <v>45998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740</v>
      </c>
    </row>
    <row r="294" spans="1:16" ht="19.5" customHeight="1">
      <c r="A294" s="172" t="s">
        <v>3947</v>
      </c>
      <c r="B294" s="176">
        <v>46021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1674</v>
      </c>
      <c r="J294" s="176">
        <v>45998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7.4</v>
      </c>
    </row>
    <row r="295" spans="1:16" ht="19.5" customHeight="1">
      <c r="A295" s="172" t="s">
        <v>3947</v>
      </c>
      <c r="B295" s="176">
        <v>46021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1674</v>
      </c>
      <c r="J295" s="176">
        <v>45998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926.6</v>
      </c>
    </row>
    <row r="296" spans="1:16" ht="19.5" customHeight="1">
      <c r="A296" s="172" t="s">
        <v>3947</v>
      </c>
      <c r="B296" s="176">
        <v>46021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1674</v>
      </c>
      <c r="J296" s="176">
        <v>45998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-719.82</v>
      </c>
    </row>
    <row r="297" spans="1:16" ht="19.5" customHeight="1">
      <c r="A297" s="172" t="s">
        <v>3948</v>
      </c>
      <c r="B297" s="176">
        <v>46021</v>
      </c>
      <c r="C297" s="172" t="s">
        <v>92</v>
      </c>
      <c r="D297" s="172" t="s">
        <v>24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46011</v>
      </c>
      <c r="K297" s="172" t="s">
        <v>93</v>
      </c>
      <c r="L297" s="172" t="s">
        <v>94</v>
      </c>
      <c r="M297" s="179">
        <v>0.43</v>
      </c>
      <c r="N297" s="177"/>
      <c r="O297" s="177">
        <v>44</v>
      </c>
      <c r="P297" s="180">
        <v>-142.34</v>
      </c>
    </row>
    <row r="298" spans="1:16" ht="19.5" customHeight="1">
      <c r="A298" s="172" t="s">
        <v>3948</v>
      </c>
      <c r="B298" s="176">
        <v>46021</v>
      </c>
      <c r="C298" s="172" t="s">
        <v>100</v>
      </c>
      <c r="D298" s="172" t="s">
        <v>101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1621</v>
      </c>
      <c r="J298" s="176">
        <v>46011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570.48</v>
      </c>
    </row>
    <row r="299" spans="1:16" ht="19.5" customHeight="1">
      <c r="A299" s="172" t="s">
        <v>3948</v>
      </c>
      <c r="B299" s="176">
        <v>46021</v>
      </c>
      <c r="C299" s="172" t="s">
        <v>100</v>
      </c>
      <c r="D299" s="172" t="s">
        <v>102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1621</v>
      </c>
      <c r="J299" s="176">
        <v>46011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5.7</v>
      </c>
    </row>
    <row r="300" spans="1:16" ht="19.5" customHeight="1">
      <c r="A300" s="172" t="s">
        <v>3948</v>
      </c>
      <c r="B300" s="176">
        <v>46021</v>
      </c>
      <c r="C300" s="172" t="s">
        <v>100</v>
      </c>
      <c r="D300" s="172" t="s">
        <v>103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1621</v>
      </c>
      <c r="J300" s="176">
        <v>46011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1044.82</v>
      </c>
    </row>
    <row r="301" spans="1:16" ht="19.5" customHeight="1">
      <c r="A301" s="172" t="s">
        <v>3948</v>
      </c>
      <c r="B301" s="176">
        <v>46021</v>
      </c>
      <c r="C301" s="172" t="s">
        <v>104</v>
      </c>
      <c r="D301" s="172" t="s">
        <v>105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1621</v>
      </c>
      <c r="J301" s="176">
        <v>46011</v>
      </c>
      <c r="K301" s="172" t="s">
        <v>93</v>
      </c>
      <c r="L301" s="172" t="s">
        <v>94</v>
      </c>
      <c r="M301" s="179">
        <v>0.43</v>
      </c>
      <c r="N301" s="177"/>
      <c r="O301" s="177"/>
      <c r="P301" s="180">
        <v>-697.03</v>
      </c>
    </row>
    <row r="302" spans="1:16" ht="19.5" customHeight="1">
      <c r="A302" s="172" t="s">
        <v>3948</v>
      </c>
      <c r="B302" s="176">
        <v>46021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1621</v>
      </c>
      <c r="J302" s="176">
        <v>46011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-8.0399999999999991</v>
      </c>
    </row>
    <row r="303" spans="1:16" ht="19.5" customHeight="1">
      <c r="A303" s="172" t="s">
        <v>3949</v>
      </c>
      <c r="B303" s="176">
        <v>46021</v>
      </c>
      <c r="C303" s="172" t="s">
        <v>92</v>
      </c>
      <c r="D303" s="172" t="s">
        <v>24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1621</v>
      </c>
      <c r="J303" s="176">
        <v>46019</v>
      </c>
      <c r="K303" s="172" t="s">
        <v>93</v>
      </c>
      <c r="L303" s="172" t="s">
        <v>94</v>
      </c>
      <c r="M303" s="179">
        <v>0.43</v>
      </c>
      <c r="N303" s="177"/>
      <c r="O303" s="177">
        <v>41</v>
      </c>
      <c r="P303" s="180">
        <v>-130.01</v>
      </c>
    </row>
    <row r="304" spans="1:16" ht="19.5" customHeight="1">
      <c r="A304" s="172" t="s">
        <v>3949</v>
      </c>
      <c r="B304" s="176">
        <v>46021</v>
      </c>
      <c r="C304" s="172" t="s">
        <v>100</v>
      </c>
      <c r="D304" s="172" t="s">
        <v>101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1621</v>
      </c>
      <c r="J304" s="176">
        <v>46019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617.14</v>
      </c>
    </row>
    <row r="305" spans="1:16" ht="19.5" customHeight="1">
      <c r="A305" s="172" t="s">
        <v>3949</v>
      </c>
      <c r="B305" s="176">
        <v>46021</v>
      </c>
      <c r="C305" s="172" t="s">
        <v>100</v>
      </c>
      <c r="D305" s="172" t="s">
        <v>102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1621</v>
      </c>
      <c r="J305" s="176">
        <v>46019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0</v>
      </c>
    </row>
    <row r="306" spans="1:16" ht="19.5" customHeight="1">
      <c r="A306" s="172" t="s">
        <v>3949</v>
      </c>
      <c r="B306" s="176">
        <v>46021</v>
      </c>
      <c r="C306" s="172" t="s">
        <v>100</v>
      </c>
      <c r="D306" s="172" t="s">
        <v>103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1621</v>
      </c>
      <c r="J306" s="176">
        <v>46019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1003.86</v>
      </c>
    </row>
    <row r="307" spans="1:16" ht="19.5" customHeight="1">
      <c r="A307" s="172" t="s">
        <v>3949</v>
      </c>
      <c r="B307" s="176">
        <v>46021</v>
      </c>
      <c r="C307" s="172" t="s">
        <v>104</v>
      </c>
      <c r="D307" s="172" t="s">
        <v>105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1621</v>
      </c>
      <c r="J307" s="176">
        <v>46019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-697.03</v>
      </c>
    </row>
    <row r="308" spans="1:16" ht="19.5" customHeight="1">
      <c r="A308" s="172" t="s">
        <v>3949</v>
      </c>
      <c r="B308" s="176">
        <v>46021</v>
      </c>
      <c r="C308" s="172" t="s">
        <v>2694</v>
      </c>
      <c r="D308" s="172" t="s">
        <v>95</v>
      </c>
      <c r="E308" s="172" t="s">
        <v>52</v>
      </c>
      <c r="F308" s="172" t="s">
        <v>90</v>
      </c>
      <c r="G308" s="172" t="s">
        <v>84</v>
      </c>
      <c r="H308" s="177">
        <v>1</v>
      </c>
      <c r="I308" s="178">
        <v>1621</v>
      </c>
      <c r="J308" s="176">
        <v>46019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-7.9</v>
      </c>
    </row>
    <row r="309" spans="1:16" ht="19.5" customHeight="1">
      <c r="A309" s="172" t="s">
        <v>85</v>
      </c>
      <c r="B309" s="176">
        <v>46021</v>
      </c>
      <c r="C309" s="172" t="s">
        <v>109</v>
      </c>
      <c r="D309" s="172" t="s">
        <v>110</v>
      </c>
      <c r="E309" s="172" t="s">
        <v>85</v>
      </c>
      <c r="F309" s="172" t="s">
        <v>85</v>
      </c>
      <c r="G309" s="172" t="s">
        <v>3950</v>
      </c>
      <c r="H309" s="177">
        <v>0</v>
      </c>
      <c r="I309" s="178">
        <v>0</v>
      </c>
      <c r="J309" s="176">
        <v>46021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-150</v>
      </c>
    </row>
    <row r="310" spans="1:16" ht="19.5" customHeight="1">
      <c r="A310" s="172" t="s">
        <v>3951</v>
      </c>
      <c r="B310" s="176">
        <v>46021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0</v>
      </c>
      <c r="J310" s="176">
        <v>46011</v>
      </c>
      <c r="K310" s="172" t="s">
        <v>93</v>
      </c>
      <c r="L310" s="172" t="s">
        <v>94</v>
      </c>
      <c r="M310" s="179">
        <v>0</v>
      </c>
      <c r="N310" s="177"/>
      <c r="O310" s="177">
        <v>44</v>
      </c>
      <c r="P310" s="180">
        <v>-56</v>
      </c>
    </row>
    <row r="311" spans="1:16" ht="19.5" customHeight="1">
      <c r="A311" s="172" t="s">
        <v>3951</v>
      </c>
      <c r="B311" s="176">
        <v>46021</v>
      </c>
      <c r="C311" s="172" t="s">
        <v>2694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0</v>
      </c>
      <c r="J311" s="176">
        <v>46011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-7.9</v>
      </c>
    </row>
    <row r="312" spans="1:16" ht="19.5" customHeight="1">
      <c r="A312" s="172" t="s">
        <v>3951</v>
      </c>
      <c r="B312" s="176">
        <v>46021</v>
      </c>
      <c r="C312" s="172" t="s">
        <v>92</v>
      </c>
      <c r="D312" s="172" t="s">
        <v>96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customHeight="1">
      <c r="A313" s="172" t="s">
        <v>3951</v>
      </c>
      <c r="B313" s="176">
        <v>46021</v>
      </c>
      <c r="C313" s="172" t="s">
        <v>92</v>
      </c>
      <c r="D313" s="172" t="s">
        <v>97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</v>
      </c>
    </row>
    <row r="314" spans="1:16" ht="19.5" customHeight="1">
      <c r="A314" s="172" t="s">
        <v>3951</v>
      </c>
      <c r="B314" s="176">
        <v>46021</v>
      </c>
      <c r="C314" s="172" t="s">
        <v>2694</v>
      </c>
      <c r="D314" s="172" t="s">
        <v>98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46011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customHeight="1">
      <c r="A315" s="172" t="s">
        <v>3952</v>
      </c>
      <c r="B315" s="176">
        <v>46021</v>
      </c>
      <c r="C315" s="172" t="s">
        <v>2694</v>
      </c>
      <c r="D315" s="172" t="s">
        <v>82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46021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-10.58</v>
      </c>
    </row>
    <row r="316" spans="1:16" ht="19.5" customHeight="1">
      <c r="A316" s="172" t="s">
        <v>3953</v>
      </c>
      <c r="B316" s="176">
        <v>46021</v>
      </c>
      <c r="C316" s="172" t="s">
        <v>2694</v>
      </c>
      <c r="D316" s="172" t="s">
        <v>82</v>
      </c>
      <c r="E316" s="172" t="s">
        <v>41</v>
      </c>
      <c r="F316" s="172" t="s">
        <v>83</v>
      </c>
      <c r="G316" s="172" t="s">
        <v>84</v>
      </c>
      <c r="H316" s="177">
        <v>1</v>
      </c>
      <c r="I316" s="178">
        <v>0</v>
      </c>
      <c r="J316" s="176">
        <v>46021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-10.44</v>
      </c>
    </row>
    <row r="317" spans="1:16" ht="19.5" customHeight="1">
      <c r="A317" s="172" t="s">
        <v>669</v>
      </c>
      <c r="B317" s="176">
        <v>46021</v>
      </c>
      <c r="C317" s="172" t="s">
        <v>2694</v>
      </c>
      <c r="D317" s="172" t="s">
        <v>82</v>
      </c>
      <c r="E317" s="172" t="s">
        <v>42</v>
      </c>
      <c r="F317" s="172" t="s">
        <v>89</v>
      </c>
      <c r="G317" s="172" t="s">
        <v>84</v>
      </c>
      <c r="H317" s="177">
        <v>1</v>
      </c>
      <c r="I317" s="178">
        <v>0</v>
      </c>
      <c r="J317" s="176">
        <v>46021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-12.63</v>
      </c>
    </row>
    <row r="318" spans="1:16" ht="19.5" customHeight="1">
      <c r="A318" s="172" t="s">
        <v>3954</v>
      </c>
      <c r="B318" s="176">
        <v>46021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1621</v>
      </c>
      <c r="J318" s="176">
        <v>46016</v>
      </c>
      <c r="K318" s="172" t="s">
        <v>93</v>
      </c>
      <c r="L318" s="172" t="s">
        <v>94</v>
      </c>
      <c r="M318" s="179">
        <v>0.43</v>
      </c>
      <c r="N318" s="177"/>
      <c r="O318" s="177">
        <v>43</v>
      </c>
      <c r="P318" s="180">
        <v>-138.22999999999999</v>
      </c>
    </row>
    <row r="319" spans="1:16" ht="19.5" customHeight="1">
      <c r="A319" s="172" t="s">
        <v>3954</v>
      </c>
      <c r="B319" s="176">
        <v>46021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1621</v>
      </c>
      <c r="J319" s="176">
        <v>46016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556.61</v>
      </c>
    </row>
    <row r="320" spans="1:16" ht="19.5" customHeight="1">
      <c r="A320" s="172" t="s">
        <v>3954</v>
      </c>
      <c r="B320" s="176">
        <v>46021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1621</v>
      </c>
      <c r="J320" s="176">
        <v>46016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5.57</v>
      </c>
    </row>
    <row r="321" spans="1:16" ht="19.5" customHeight="1">
      <c r="A321" s="172" t="s">
        <v>3954</v>
      </c>
      <c r="B321" s="176">
        <v>46021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1621</v>
      </c>
      <c r="J321" s="176">
        <v>46016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1058.82</v>
      </c>
    </row>
    <row r="322" spans="1:16" ht="19.5" customHeight="1">
      <c r="A322" s="172" t="s">
        <v>3954</v>
      </c>
      <c r="B322" s="176">
        <v>46021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1621</v>
      </c>
      <c r="J322" s="176">
        <v>46016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-697.03</v>
      </c>
    </row>
    <row r="323" spans="1:16" ht="19.5" customHeight="1">
      <c r="A323" s="172" t="s">
        <v>3954</v>
      </c>
      <c r="B323" s="176">
        <v>46021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1621</v>
      </c>
      <c r="J323" s="176">
        <v>46016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-10.27</v>
      </c>
    </row>
    <row r="324" spans="1:16" ht="19.5" customHeight="1">
      <c r="A324" s="172" t="s">
        <v>3955</v>
      </c>
      <c r="B324" s="176">
        <v>46021</v>
      </c>
      <c r="C324" s="172" t="s">
        <v>92</v>
      </c>
      <c r="D324" s="172" t="s">
        <v>24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46018</v>
      </c>
      <c r="K324" s="172" t="s">
        <v>93</v>
      </c>
      <c r="L324" s="172" t="s">
        <v>94</v>
      </c>
      <c r="M324" s="179">
        <v>0.43</v>
      </c>
      <c r="N324" s="177"/>
      <c r="O324" s="177">
        <v>42</v>
      </c>
      <c r="P324" s="180">
        <v>-134.12</v>
      </c>
    </row>
    <row r="325" spans="1:16" ht="19.5" customHeight="1">
      <c r="A325" s="172" t="s">
        <v>3955</v>
      </c>
      <c r="B325" s="176">
        <v>46021</v>
      </c>
      <c r="C325" s="172" t="s">
        <v>100</v>
      </c>
      <c r="D325" s="172" t="s">
        <v>101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46018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557.14</v>
      </c>
    </row>
    <row r="326" spans="1:16" ht="19.5" customHeight="1">
      <c r="A326" s="172" t="s">
        <v>3955</v>
      </c>
      <c r="B326" s="176">
        <v>46021</v>
      </c>
      <c r="C326" s="172" t="s">
        <v>100</v>
      </c>
      <c r="D326" s="172" t="s">
        <v>102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1621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5.57</v>
      </c>
    </row>
    <row r="327" spans="1:16" ht="19.5" customHeight="1">
      <c r="A327" s="172" t="s">
        <v>3955</v>
      </c>
      <c r="B327" s="176">
        <v>46021</v>
      </c>
      <c r="C327" s="172" t="s">
        <v>100</v>
      </c>
      <c r="D327" s="172" t="s">
        <v>103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1621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1058.29</v>
      </c>
    </row>
    <row r="328" spans="1:16" ht="19.5" customHeight="1">
      <c r="A328" s="172" t="s">
        <v>3955</v>
      </c>
      <c r="B328" s="176">
        <v>46021</v>
      </c>
      <c r="C328" s="172" t="s">
        <v>104</v>
      </c>
      <c r="D328" s="172" t="s">
        <v>105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1621</v>
      </c>
      <c r="J328" s="176">
        <v>46018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-697.03</v>
      </c>
    </row>
    <row r="329" spans="1:16" ht="19.5" customHeight="1">
      <c r="A329" s="172" t="s">
        <v>3956</v>
      </c>
      <c r="B329" s="176">
        <v>46021</v>
      </c>
      <c r="C329" s="172" t="s">
        <v>92</v>
      </c>
      <c r="D329" s="172" t="s">
        <v>24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1621</v>
      </c>
      <c r="J329" s="176">
        <v>46020</v>
      </c>
      <c r="K329" s="172" t="s">
        <v>93</v>
      </c>
      <c r="L329" s="172" t="s">
        <v>94</v>
      </c>
      <c r="M329" s="179">
        <v>0.43</v>
      </c>
      <c r="N329" s="177"/>
      <c r="O329" s="177">
        <v>41</v>
      </c>
      <c r="P329" s="180">
        <v>-130.01</v>
      </c>
    </row>
    <row r="330" spans="1:16" ht="19.5" customHeight="1">
      <c r="A330" s="172" t="s">
        <v>3956</v>
      </c>
      <c r="B330" s="176">
        <v>46021</v>
      </c>
      <c r="C330" s="172" t="s">
        <v>100</v>
      </c>
      <c r="D330" s="172" t="s">
        <v>101</v>
      </c>
      <c r="E330" s="172" t="s">
        <v>52</v>
      </c>
      <c r="F330" s="172" t="s">
        <v>90</v>
      </c>
      <c r="G330" s="172" t="s">
        <v>84</v>
      </c>
      <c r="H330" s="177">
        <v>1</v>
      </c>
      <c r="I330" s="178">
        <v>1621</v>
      </c>
      <c r="J330" s="176">
        <v>46020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556.61</v>
      </c>
    </row>
    <row r="331" spans="1:16" ht="19.5" customHeight="1">
      <c r="A331" s="172" t="s">
        <v>3956</v>
      </c>
      <c r="B331" s="176">
        <v>46021</v>
      </c>
      <c r="C331" s="172" t="s">
        <v>100</v>
      </c>
      <c r="D331" s="172" t="s">
        <v>102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5.57</v>
      </c>
    </row>
    <row r="332" spans="1:16" ht="19.5" customHeight="1">
      <c r="A332" s="172" t="s">
        <v>3956</v>
      </c>
      <c r="B332" s="176">
        <v>46021</v>
      </c>
      <c r="C332" s="172" t="s">
        <v>100</v>
      </c>
      <c r="D332" s="172" t="s">
        <v>103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46020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1058.82</v>
      </c>
    </row>
    <row r="333" spans="1:16" ht="19.5" customHeight="1">
      <c r="A333" s="172" t="s">
        <v>3956</v>
      </c>
      <c r="B333" s="176">
        <v>46021</v>
      </c>
      <c r="C333" s="172" t="s">
        <v>104</v>
      </c>
      <c r="D333" s="172" t="s">
        <v>105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-697.03</v>
      </c>
    </row>
    <row r="334" spans="1:16" ht="19.5" customHeight="1">
      <c r="A334" s="172" t="s">
        <v>3956</v>
      </c>
      <c r="B334" s="176">
        <v>46021</v>
      </c>
      <c r="C334" s="172" t="s">
        <v>2694</v>
      </c>
      <c r="D334" s="172" t="s">
        <v>95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46020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-7.76</v>
      </c>
    </row>
    <row r="335" spans="1:16" ht="19.5" customHeight="1">
      <c r="A335" s="172" t="s">
        <v>3957</v>
      </c>
      <c r="B335" s="176">
        <v>46021</v>
      </c>
      <c r="C335" s="172" t="s">
        <v>92</v>
      </c>
      <c r="D335" s="172" t="s">
        <v>24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46019</v>
      </c>
      <c r="K335" s="172" t="s">
        <v>93</v>
      </c>
      <c r="L335" s="172" t="s">
        <v>94</v>
      </c>
      <c r="M335" s="179">
        <v>0.43</v>
      </c>
      <c r="N335" s="177"/>
      <c r="O335" s="177">
        <v>41</v>
      </c>
      <c r="P335" s="180">
        <v>-136.06</v>
      </c>
    </row>
    <row r="336" spans="1:16" ht="19.5" customHeight="1">
      <c r="A336" s="172" t="s">
        <v>3957</v>
      </c>
      <c r="B336" s="176">
        <v>46021</v>
      </c>
      <c r="C336" s="172" t="s">
        <v>100</v>
      </c>
      <c r="D336" s="172" t="s">
        <v>101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46019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642.86</v>
      </c>
    </row>
    <row r="337" spans="1:16" ht="19.5" customHeight="1">
      <c r="A337" s="172" t="s">
        <v>3957</v>
      </c>
      <c r="B337" s="176">
        <v>46021</v>
      </c>
      <c r="C337" s="172" t="s">
        <v>100</v>
      </c>
      <c r="D337" s="172" t="s">
        <v>102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46019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6.43</v>
      </c>
    </row>
    <row r="338" spans="1:16" ht="19.5" customHeight="1">
      <c r="A338" s="172" t="s">
        <v>3957</v>
      </c>
      <c r="B338" s="176">
        <v>46021</v>
      </c>
      <c r="C338" s="172" t="s">
        <v>100</v>
      </c>
      <c r="D338" s="172" t="s">
        <v>103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46019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1195.71</v>
      </c>
    </row>
    <row r="339" spans="1:16" ht="19.5" customHeight="1">
      <c r="A339" s="172" t="s">
        <v>3957</v>
      </c>
      <c r="B339" s="176">
        <v>46021</v>
      </c>
      <c r="C339" s="172" t="s">
        <v>104</v>
      </c>
      <c r="D339" s="172" t="s">
        <v>105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-793.35</v>
      </c>
    </row>
    <row r="340" spans="1:16" ht="19.5" customHeight="1">
      <c r="A340" s="172" t="s">
        <v>3957</v>
      </c>
      <c r="B340" s="176">
        <v>46021</v>
      </c>
      <c r="C340" s="172" t="s">
        <v>2694</v>
      </c>
      <c r="D340" s="172" t="s">
        <v>95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46019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-8.11</v>
      </c>
    </row>
    <row r="341" spans="1:16" ht="19.5" customHeight="1">
      <c r="A341" s="172" t="s">
        <v>3958</v>
      </c>
      <c r="B341" s="176">
        <v>46021</v>
      </c>
      <c r="C341" s="172" t="s">
        <v>92</v>
      </c>
      <c r="D341" s="172" t="s">
        <v>24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46012</v>
      </c>
      <c r="K341" s="172" t="s">
        <v>93</v>
      </c>
      <c r="L341" s="172" t="s">
        <v>94</v>
      </c>
      <c r="M341" s="179">
        <v>0.43</v>
      </c>
      <c r="N341" s="177"/>
      <c r="O341" s="177">
        <v>43</v>
      </c>
      <c r="P341" s="180">
        <v>-122.83</v>
      </c>
    </row>
    <row r="342" spans="1:16" ht="19.5" customHeight="1">
      <c r="A342" s="172" t="s">
        <v>3958</v>
      </c>
      <c r="B342" s="176">
        <v>46021</v>
      </c>
      <c r="C342" s="172" t="s">
        <v>100</v>
      </c>
      <c r="D342" s="172" t="s">
        <v>101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46012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558.1</v>
      </c>
    </row>
    <row r="343" spans="1:16" ht="19.5" customHeight="1">
      <c r="A343" s="172" t="s">
        <v>3958</v>
      </c>
      <c r="B343" s="176">
        <v>46021</v>
      </c>
      <c r="C343" s="172" t="s">
        <v>100</v>
      </c>
      <c r="D343" s="172" t="s">
        <v>102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46012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5.58</v>
      </c>
    </row>
    <row r="344" spans="1:16" ht="19.5" customHeight="1">
      <c r="A344" s="172" t="s">
        <v>3958</v>
      </c>
      <c r="B344" s="176">
        <v>46021</v>
      </c>
      <c r="C344" s="172" t="s">
        <v>100</v>
      </c>
      <c r="D344" s="172" t="s">
        <v>103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1600</v>
      </c>
      <c r="J344" s="176">
        <v>46012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1036.32</v>
      </c>
    </row>
    <row r="345" spans="1:16" ht="19.5" customHeight="1">
      <c r="A345" s="172" t="s">
        <v>3958</v>
      </c>
      <c r="B345" s="176">
        <v>46021</v>
      </c>
      <c r="C345" s="172" t="s">
        <v>104</v>
      </c>
      <c r="D345" s="172" t="s">
        <v>105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1600</v>
      </c>
      <c r="J345" s="176">
        <v>46012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-688</v>
      </c>
    </row>
    <row r="346" spans="1:16" ht="19.5" customHeight="1">
      <c r="A346" s="172" t="s">
        <v>3958</v>
      </c>
      <c r="B346" s="176">
        <v>46021</v>
      </c>
      <c r="C346" s="172" t="s">
        <v>2694</v>
      </c>
      <c r="D346" s="172" t="s">
        <v>95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1600</v>
      </c>
      <c r="J346" s="176">
        <v>46012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-9.3699999999999992</v>
      </c>
    </row>
    <row r="347" spans="1:16" ht="19.5" customHeight="1">
      <c r="A347" s="172" t="s">
        <v>3959</v>
      </c>
      <c r="B347" s="176">
        <v>46021</v>
      </c>
      <c r="C347" s="172" t="s">
        <v>92</v>
      </c>
      <c r="D347" s="172" t="s">
        <v>24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1621</v>
      </c>
      <c r="J347" s="176">
        <v>46018</v>
      </c>
      <c r="K347" s="172" t="s">
        <v>93</v>
      </c>
      <c r="L347" s="172" t="s">
        <v>94</v>
      </c>
      <c r="M347" s="179">
        <v>0.43</v>
      </c>
      <c r="N347" s="177"/>
      <c r="O347" s="177">
        <v>42</v>
      </c>
      <c r="P347" s="180">
        <v>-134.12</v>
      </c>
    </row>
    <row r="348" spans="1:16" ht="19.5" customHeight="1">
      <c r="A348" s="172" t="s">
        <v>3959</v>
      </c>
      <c r="B348" s="176">
        <v>46021</v>
      </c>
      <c r="C348" s="172" t="s">
        <v>100</v>
      </c>
      <c r="D348" s="172" t="s">
        <v>101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557.14</v>
      </c>
    </row>
    <row r="349" spans="1:16" ht="19.5" customHeight="1">
      <c r="A349" s="172" t="s">
        <v>3959</v>
      </c>
      <c r="B349" s="176">
        <v>46021</v>
      </c>
      <c r="C349" s="172" t="s">
        <v>100</v>
      </c>
      <c r="D349" s="172" t="s">
        <v>102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5.57</v>
      </c>
    </row>
    <row r="350" spans="1:16" ht="19.5" customHeight="1">
      <c r="A350" s="172" t="s">
        <v>3959</v>
      </c>
      <c r="B350" s="176">
        <v>46021</v>
      </c>
      <c r="C350" s="172" t="s">
        <v>100</v>
      </c>
      <c r="D350" s="172" t="s">
        <v>103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46018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1058.29</v>
      </c>
    </row>
    <row r="351" spans="1:16" ht="19.5" customHeight="1">
      <c r="A351" s="172" t="s">
        <v>3959</v>
      </c>
      <c r="B351" s="176">
        <v>46021</v>
      </c>
      <c r="C351" s="172" t="s">
        <v>104</v>
      </c>
      <c r="D351" s="172" t="s">
        <v>105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46018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-697.03</v>
      </c>
    </row>
    <row r="352" spans="1:16" ht="19.5" customHeight="1">
      <c r="A352" s="172" t="s">
        <v>3959</v>
      </c>
      <c r="B352" s="176">
        <v>46021</v>
      </c>
      <c r="C352" s="172" t="s">
        <v>2694</v>
      </c>
      <c r="D352" s="172" t="s">
        <v>95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46018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-8.27</v>
      </c>
    </row>
    <row r="353" spans="1:16" ht="19.5" customHeight="1">
      <c r="A353" s="172" t="s">
        <v>3960</v>
      </c>
      <c r="B353" s="176">
        <v>46021</v>
      </c>
      <c r="C353" s="172" t="s">
        <v>92</v>
      </c>
      <c r="D353" s="172" t="s">
        <v>24</v>
      </c>
      <c r="E353" s="172" t="s">
        <v>41</v>
      </c>
      <c r="F353" s="172" t="s">
        <v>83</v>
      </c>
      <c r="G353" s="172" t="s">
        <v>84</v>
      </c>
      <c r="H353" s="177">
        <v>1</v>
      </c>
      <c r="I353" s="178">
        <v>1600</v>
      </c>
      <c r="J353" s="176">
        <v>46019</v>
      </c>
      <c r="K353" s="172" t="s">
        <v>93</v>
      </c>
      <c r="L353" s="172" t="s">
        <v>94</v>
      </c>
      <c r="M353" s="179">
        <v>0.43</v>
      </c>
      <c r="N353" s="177"/>
      <c r="O353" s="177">
        <v>41</v>
      </c>
      <c r="P353" s="180">
        <v>-115.23</v>
      </c>
    </row>
    <row r="354" spans="1:16" ht="19.5" customHeight="1">
      <c r="A354" s="172" t="s">
        <v>3960</v>
      </c>
      <c r="B354" s="176">
        <v>46021</v>
      </c>
      <c r="C354" s="172" t="s">
        <v>100</v>
      </c>
      <c r="D354" s="172" t="s">
        <v>101</v>
      </c>
      <c r="E354" s="172" t="s">
        <v>41</v>
      </c>
      <c r="F354" s="172" t="s">
        <v>83</v>
      </c>
      <c r="G354" s="172" t="s">
        <v>84</v>
      </c>
      <c r="H354" s="177">
        <v>1</v>
      </c>
      <c r="I354" s="178">
        <v>1600</v>
      </c>
      <c r="J354" s="176">
        <v>46019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609.52</v>
      </c>
    </row>
    <row r="355" spans="1:16" ht="19.5" customHeight="1">
      <c r="A355" s="172" t="s">
        <v>3960</v>
      </c>
      <c r="B355" s="176">
        <v>46021</v>
      </c>
      <c r="C355" s="172" t="s">
        <v>100</v>
      </c>
      <c r="D355" s="172" t="s">
        <v>102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1600</v>
      </c>
      <c r="J355" s="176">
        <v>46019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0</v>
      </c>
    </row>
    <row r="356" spans="1:16" ht="19.5" customHeight="1">
      <c r="A356" s="172" t="s">
        <v>3960</v>
      </c>
      <c r="B356" s="176">
        <v>46021</v>
      </c>
      <c r="C356" s="172" t="s">
        <v>100</v>
      </c>
      <c r="D356" s="172" t="s">
        <v>103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1600</v>
      </c>
      <c r="J356" s="176">
        <v>46019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990.48</v>
      </c>
    </row>
    <row r="357" spans="1:16" ht="19.5" customHeight="1">
      <c r="A357" s="172" t="s">
        <v>3960</v>
      </c>
      <c r="B357" s="176">
        <v>46021</v>
      </c>
      <c r="C357" s="172" t="s">
        <v>104</v>
      </c>
      <c r="D357" s="172" t="s">
        <v>105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1600</v>
      </c>
      <c r="J357" s="176">
        <v>46019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-688</v>
      </c>
    </row>
    <row r="358" spans="1:16" ht="19.5" customHeight="1">
      <c r="A358" s="172" t="s">
        <v>3960</v>
      </c>
      <c r="B358" s="176">
        <v>46021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1600</v>
      </c>
      <c r="J358" s="176">
        <v>46019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-8.19</v>
      </c>
    </row>
    <row r="359" spans="1:16" ht="19.5" customHeight="1">
      <c r="A359" s="172" t="s">
        <v>3961</v>
      </c>
      <c r="B359" s="176">
        <v>46021</v>
      </c>
      <c r="C359" s="172" t="s">
        <v>92</v>
      </c>
      <c r="D359" s="172" t="s">
        <v>24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1621</v>
      </c>
      <c r="J359" s="176">
        <v>46014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-138.22999999999999</v>
      </c>
    </row>
    <row r="360" spans="1:16" ht="19.5" customHeight="1">
      <c r="A360" s="172" t="s">
        <v>3961</v>
      </c>
      <c r="B360" s="176">
        <v>46021</v>
      </c>
      <c r="C360" s="172" t="s">
        <v>100</v>
      </c>
      <c r="D360" s="172" t="s">
        <v>101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1621</v>
      </c>
      <c r="J360" s="176">
        <v>46014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557.14</v>
      </c>
    </row>
    <row r="361" spans="1:16" ht="19.5" customHeight="1">
      <c r="A361" s="172" t="s">
        <v>3961</v>
      </c>
      <c r="B361" s="176">
        <v>46021</v>
      </c>
      <c r="C361" s="172" t="s">
        <v>100</v>
      </c>
      <c r="D361" s="172" t="s">
        <v>102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1621</v>
      </c>
      <c r="J361" s="176">
        <v>46014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5.57</v>
      </c>
    </row>
    <row r="362" spans="1:16" ht="19.5" customHeight="1">
      <c r="A362" s="172" t="s">
        <v>3961</v>
      </c>
      <c r="B362" s="176">
        <v>46021</v>
      </c>
      <c r="C362" s="172" t="s">
        <v>100</v>
      </c>
      <c r="D362" s="172" t="s">
        <v>103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1621</v>
      </c>
      <c r="J362" s="176">
        <v>46014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1058.29</v>
      </c>
    </row>
    <row r="363" spans="1:16" ht="19.5" customHeight="1">
      <c r="A363" s="172" t="s">
        <v>3961</v>
      </c>
      <c r="B363" s="176">
        <v>46021</v>
      </c>
      <c r="C363" s="172" t="s">
        <v>104</v>
      </c>
      <c r="D363" s="172" t="s">
        <v>105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1621</v>
      </c>
      <c r="J363" s="176">
        <v>46014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-697.03</v>
      </c>
    </row>
    <row r="364" spans="1:16" ht="19.5" customHeight="1">
      <c r="A364" s="172" t="s">
        <v>3961</v>
      </c>
      <c r="B364" s="176">
        <v>46021</v>
      </c>
      <c r="C364" s="172" t="s">
        <v>2694</v>
      </c>
      <c r="D364" s="172" t="s">
        <v>95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1621</v>
      </c>
      <c r="J364" s="176">
        <v>46014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-9.23</v>
      </c>
    </row>
    <row r="365" spans="1:16" ht="19.5" customHeight="1">
      <c r="A365" s="172" t="s">
        <v>3962</v>
      </c>
      <c r="B365" s="176">
        <v>46021</v>
      </c>
      <c r="C365" s="172" t="s">
        <v>92</v>
      </c>
      <c r="D365" s="172" t="s">
        <v>24</v>
      </c>
      <c r="E365" s="172" t="s">
        <v>53</v>
      </c>
      <c r="F365" s="172" t="s">
        <v>120</v>
      </c>
      <c r="G365" s="172" t="s">
        <v>84</v>
      </c>
      <c r="H365" s="177">
        <v>1</v>
      </c>
      <c r="I365" s="178">
        <v>1621</v>
      </c>
      <c r="J365" s="176">
        <v>46014</v>
      </c>
      <c r="K365" s="172" t="s">
        <v>93</v>
      </c>
      <c r="L365" s="172" t="s">
        <v>94</v>
      </c>
      <c r="M365" s="179">
        <v>0.43</v>
      </c>
      <c r="N365" s="177"/>
      <c r="O365" s="177">
        <v>43</v>
      </c>
      <c r="P365" s="180">
        <v>-138.22999999999999</v>
      </c>
    </row>
    <row r="366" spans="1:16" ht="19.5" customHeight="1">
      <c r="A366" s="172" t="s">
        <v>3962</v>
      </c>
      <c r="B366" s="176">
        <v>46021</v>
      </c>
      <c r="C366" s="172" t="s">
        <v>100</v>
      </c>
      <c r="D366" s="172" t="s">
        <v>101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1621</v>
      </c>
      <c r="J366" s="176">
        <v>46014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556.61</v>
      </c>
    </row>
    <row r="367" spans="1:16" ht="19.5" customHeight="1">
      <c r="A367" s="172" t="s">
        <v>3962</v>
      </c>
      <c r="B367" s="176">
        <v>46021</v>
      </c>
      <c r="C367" s="172" t="s">
        <v>100</v>
      </c>
      <c r="D367" s="172" t="s">
        <v>102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1621</v>
      </c>
      <c r="J367" s="176">
        <v>46014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5.57</v>
      </c>
    </row>
    <row r="368" spans="1:16" ht="19.5" customHeight="1">
      <c r="A368" s="172" t="s">
        <v>3962</v>
      </c>
      <c r="B368" s="176">
        <v>46021</v>
      </c>
      <c r="C368" s="172" t="s">
        <v>100</v>
      </c>
      <c r="D368" s="172" t="s">
        <v>103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1621</v>
      </c>
      <c r="J368" s="176">
        <v>46014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1058.82</v>
      </c>
    </row>
    <row r="369" spans="1:16" ht="19.5" customHeight="1">
      <c r="A369" s="172" t="s">
        <v>3962</v>
      </c>
      <c r="B369" s="176">
        <v>46021</v>
      </c>
      <c r="C369" s="172" t="s">
        <v>104</v>
      </c>
      <c r="D369" s="172" t="s">
        <v>105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1621</v>
      </c>
      <c r="J369" s="176">
        <v>46014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-697.03</v>
      </c>
    </row>
    <row r="370" spans="1:16" ht="19.5" customHeight="1">
      <c r="A370" s="172" t="s">
        <v>3962</v>
      </c>
      <c r="B370" s="176">
        <v>46021</v>
      </c>
      <c r="C370" s="172" t="s">
        <v>2694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1621</v>
      </c>
      <c r="J370" s="176">
        <v>46014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-9.5500000000000007</v>
      </c>
    </row>
    <row r="371" spans="1:16" ht="19.5" customHeight="1">
      <c r="A371" s="172" t="s">
        <v>3963</v>
      </c>
      <c r="B371" s="176">
        <v>46021</v>
      </c>
      <c r="C371" s="172" t="s">
        <v>92</v>
      </c>
      <c r="D371" s="172" t="s">
        <v>24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1600</v>
      </c>
      <c r="J371" s="176">
        <v>46019</v>
      </c>
      <c r="K371" s="172" t="s">
        <v>93</v>
      </c>
      <c r="L371" s="172" t="s">
        <v>94</v>
      </c>
      <c r="M371" s="179">
        <v>0.43</v>
      </c>
      <c r="N371" s="177"/>
      <c r="O371" s="177">
        <v>41</v>
      </c>
      <c r="P371" s="180">
        <v>-115.23</v>
      </c>
    </row>
    <row r="372" spans="1:16" ht="19.5" customHeight="1">
      <c r="A372" s="172" t="s">
        <v>3963</v>
      </c>
      <c r="B372" s="176">
        <v>46021</v>
      </c>
      <c r="C372" s="172" t="s">
        <v>100</v>
      </c>
      <c r="D372" s="172" t="s">
        <v>101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1600</v>
      </c>
      <c r="J372" s="176">
        <v>46019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549.52</v>
      </c>
    </row>
    <row r="373" spans="1:16" ht="19.5" customHeight="1">
      <c r="A373" s="172" t="s">
        <v>3963</v>
      </c>
      <c r="B373" s="176">
        <v>46021</v>
      </c>
      <c r="C373" s="172" t="s">
        <v>100</v>
      </c>
      <c r="D373" s="172" t="s">
        <v>102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1600</v>
      </c>
      <c r="J373" s="176">
        <v>46019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5.5</v>
      </c>
    </row>
    <row r="374" spans="1:16" ht="19.5" customHeight="1">
      <c r="A374" s="172" t="s">
        <v>3963</v>
      </c>
      <c r="B374" s="176">
        <v>46021</v>
      </c>
      <c r="C374" s="172" t="s">
        <v>100</v>
      </c>
      <c r="D374" s="172" t="s">
        <v>103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1600</v>
      </c>
      <c r="J374" s="176">
        <v>46019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1044.98</v>
      </c>
    </row>
    <row r="375" spans="1:16" ht="19.5" customHeight="1">
      <c r="A375" s="172" t="s">
        <v>3963</v>
      </c>
      <c r="B375" s="176">
        <v>46021</v>
      </c>
      <c r="C375" s="172" t="s">
        <v>104</v>
      </c>
      <c r="D375" s="172" t="s">
        <v>105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1600</v>
      </c>
      <c r="J375" s="176">
        <v>46019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-688</v>
      </c>
    </row>
    <row r="376" spans="1:16" ht="19.5" customHeight="1">
      <c r="A376" s="172" t="s">
        <v>3963</v>
      </c>
      <c r="B376" s="176">
        <v>46021</v>
      </c>
      <c r="C376" s="172" t="s">
        <v>2694</v>
      </c>
      <c r="D376" s="172" t="s">
        <v>95</v>
      </c>
      <c r="E376" s="172" t="s">
        <v>41</v>
      </c>
      <c r="F376" s="172" t="s">
        <v>83</v>
      </c>
      <c r="G376" s="172" t="s">
        <v>84</v>
      </c>
      <c r="H376" s="177">
        <v>1</v>
      </c>
      <c r="I376" s="178">
        <v>1600</v>
      </c>
      <c r="J376" s="176">
        <v>46019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-4.63</v>
      </c>
    </row>
    <row r="377" spans="1:16" ht="19.5" customHeight="1">
      <c r="A377" s="172" t="s">
        <v>3962</v>
      </c>
      <c r="B377" s="176">
        <v>46021</v>
      </c>
      <c r="C377" s="172" t="s">
        <v>2694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46014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-10.58</v>
      </c>
    </row>
    <row r="378" spans="1:16" ht="19.5" customHeight="1">
      <c r="A378" s="172" t="s">
        <v>3963</v>
      </c>
      <c r="B378" s="176">
        <v>46021</v>
      </c>
      <c r="C378" s="172" t="s">
        <v>2694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46019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-10.44</v>
      </c>
    </row>
    <row r="379" spans="1:16" ht="19.5" customHeight="1">
      <c r="A379" s="172" t="s">
        <v>3964</v>
      </c>
      <c r="B379" s="176">
        <v>46021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1621</v>
      </c>
      <c r="J379" s="176">
        <v>46017</v>
      </c>
      <c r="K379" s="172" t="s">
        <v>93</v>
      </c>
      <c r="L379" s="172" t="s">
        <v>94</v>
      </c>
      <c r="M379" s="179">
        <v>0.43</v>
      </c>
      <c r="N379" s="177"/>
      <c r="O379" s="177">
        <v>43</v>
      </c>
      <c r="P379" s="180">
        <v>-138.22999999999999</v>
      </c>
    </row>
    <row r="380" spans="1:16" ht="19.5" customHeight="1">
      <c r="A380" s="172" t="s">
        <v>3964</v>
      </c>
      <c r="B380" s="176">
        <v>46021</v>
      </c>
      <c r="C380" s="172" t="s">
        <v>100</v>
      </c>
      <c r="D380" s="172" t="s">
        <v>101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1621</v>
      </c>
      <c r="J380" s="176">
        <v>46017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553.45000000000005</v>
      </c>
    </row>
    <row r="381" spans="1:16" ht="19.5" customHeight="1">
      <c r="A381" s="172" t="s">
        <v>3964</v>
      </c>
      <c r="B381" s="176">
        <v>46021</v>
      </c>
      <c r="C381" s="172" t="s">
        <v>100</v>
      </c>
      <c r="D381" s="172" t="s">
        <v>102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1621</v>
      </c>
      <c r="J381" s="176">
        <v>46017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5.53</v>
      </c>
    </row>
    <row r="382" spans="1:16" ht="19.5" customHeight="1">
      <c r="A382" s="172" t="s">
        <v>3964</v>
      </c>
      <c r="B382" s="176">
        <v>46021</v>
      </c>
      <c r="C382" s="172" t="s">
        <v>100</v>
      </c>
      <c r="D382" s="172" t="s">
        <v>103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1621</v>
      </c>
      <c r="J382" s="176">
        <v>46017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1062.02</v>
      </c>
    </row>
    <row r="383" spans="1:16" ht="19.5" customHeight="1">
      <c r="A383" s="172" t="s">
        <v>3964</v>
      </c>
      <c r="B383" s="176">
        <v>46021</v>
      </c>
      <c r="C383" s="172" t="s">
        <v>104</v>
      </c>
      <c r="D383" s="172" t="s">
        <v>105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1621</v>
      </c>
      <c r="J383" s="176">
        <v>46017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-697.03</v>
      </c>
    </row>
    <row r="384" spans="1:16" ht="19.5" customHeight="1">
      <c r="A384" s="172" t="s">
        <v>3964</v>
      </c>
      <c r="B384" s="176">
        <v>46021</v>
      </c>
      <c r="C384" s="172" t="s">
        <v>2694</v>
      </c>
      <c r="D384" s="172" t="s">
        <v>95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1621</v>
      </c>
      <c r="J384" s="176">
        <v>46017</v>
      </c>
      <c r="K384" s="172" t="s">
        <v>93</v>
      </c>
      <c r="L384" s="172" t="s">
        <v>94</v>
      </c>
      <c r="M384" s="179">
        <v>0.43</v>
      </c>
      <c r="N384" s="177"/>
      <c r="O384" s="177"/>
      <c r="P384" s="180">
        <v>-7.86</v>
      </c>
    </row>
    <row r="385" spans="1:16" ht="19.5" customHeight="1">
      <c r="A385" s="172" t="s">
        <v>3965</v>
      </c>
      <c r="B385" s="176">
        <v>46021</v>
      </c>
      <c r="C385" s="172" t="s">
        <v>92</v>
      </c>
      <c r="D385" s="172" t="s">
        <v>24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1621</v>
      </c>
      <c r="J385" s="176">
        <v>46018</v>
      </c>
      <c r="K385" s="172" t="s">
        <v>93</v>
      </c>
      <c r="L385" s="172" t="s">
        <v>94</v>
      </c>
      <c r="M385" s="179">
        <v>0.43</v>
      </c>
      <c r="N385" s="177"/>
      <c r="O385" s="177">
        <v>42</v>
      </c>
      <c r="P385" s="180">
        <v>-134.12</v>
      </c>
    </row>
    <row r="386" spans="1:16" ht="19.5" customHeight="1">
      <c r="A386" s="172" t="s">
        <v>3965</v>
      </c>
      <c r="B386" s="176">
        <v>46021</v>
      </c>
      <c r="C386" s="172" t="s">
        <v>100</v>
      </c>
      <c r="D386" s="172" t="s">
        <v>101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1621</v>
      </c>
      <c r="J386" s="176">
        <v>46018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557.14</v>
      </c>
    </row>
    <row r="387" spans="1:16" ht="19.5" customHeight="1">
      <c r="A387" s="172" t="s">
        <v>3965</v>
      </c>
      <c r="B387" s="176">
        <v>46021</v>
      </c>
      <c r="C387" s="172" t="s">
        <v>100</v>
      </c>
      <c r="D387" s="172" t="s">
        <v>102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1621</v>
      </c>
      <c r="J387" s="176">
        <v>46018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5.57</v>
      </c>
    </row>
    <row r="388" spans="1:16" ht="19.5" customHeight="1">
      <c r="A388" s="172" t="s">
        <v>3965</v>
      </c>
      <c r="B388" s="176">
        <v>46021</v>
      </c>
      <c r="C388" s="172" t="s">
        <v>100</v>
      </c>
      <c r="D388" s="172" t="s">
        <v>103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1621</v>
      </c>
      <c r="J388" s="176">
        <v>46018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1058.29</v>
      </c>
    </row>
    <row r="389" spans="1:16" ht="19.5" customHeight="1">
      <c r="A389" s="172" t="s">
        <v>3965</v>
      </c>
      <c r="B389" s="176">
        <v>46021</v>
      </c>
      <c r="C389" s="172" t="s">
        <v>104</v>
      </c>
      <c r="D389" s="172" t="s">
        <v>105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1621</v>
      </c>
      <c r="J389" s="176">
        <v>46018</v>
      </c>
      <c r="K389" s="172" t="s">
        <v>93</v>
      </c>
      <c r="L389" s="172" t="s">
        <v>94</v>
      </c>
      <c r="M389" s="179">
        <v>0.43</v>
      </c>
      <c r="N389" s="177"/>
      <c r="O389" s="177"/>
      <c r="P389" s="180">
        <v>-697.03</v>
      </c>
    </row>
    <row r="390" spans="1:16" ht="19.5" customHeight="1">
      <c r="A390" s="172" t="s">
        <v>3965</v>
      </c>
      <c r="B390" s="176">
        <v>46021</v>
      </c>
      <c r="C390" s="172" t="s">
        <v>2694</v>
      </c>
      <c r="D390" s="172" t="s">
        <v>95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1621</v>
      </c>
      <c r="J390" s="176">
        <v>46018</v>
      </c>
      <c r="K390" s="172" t="s">
        <v>93</v>
      </c>
      <c r="L390" s="172" t="s">
        <v>94</v>
      </c>
      <c r="M390" s="179">
        <v>0.43</v>
      </c>
      <c r="N390" s="177"/>
      <c r="O390" s="177"/>
      <c r="P390" s="180">
        <v>-8.6300000000000008</v>
      </c>
    </row>
    <row r="391" spans="1:16" ht="19.5" customHeight="1">
      <c r="A391" s="172" t="s">
        <v>3966</v>
      </c>
      <c r="B391" s="176">
        <v>46021</v>
      </c>
      <c r="C391" s="172" t="s">
        <v>92</v>
      </c>
      <c r="D391" s="172" t="s">
        <v>24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46018</v>
      </c>
      <c r="K391" s="172" t="s">
        <v>93</v>
      </c>
      <c r="L391" s="172" t="s">
        <v>94</v>
      </c>
      <c r="M391" s="179">
        <v>0.43</v>
      </c>
      <c r="N391" s="177"/>
      <c r="O391" s="177">
        <v>42</v>
      </c>
      <c r="P391" s="180">
        <v>-134.12</v>
      </c>
    </row>
    <row r="392" spans="1:16" ht="19.5" customHeight="1">
      <c r="A392" s="172" t="s">
        <v>3966</v>
      </c>
      <c r="B392" s="176">
        <v>46021</v>
      </c>
      <c r="C392" s="172" t="s">
        <v>100</v>
      </c>
      <c r="D392" s="172" t="s">
        <v>101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556.08000000000004</v>
      </c>
    </row>
    <row r="393" spans="1:16" ht="19.5" customHeight="1">
      <c r="A393" s="172" t="s">
        <v>3966</v>
      </c>
      <c r="B393" s="176">
        <v>46021</v>
      </c>
      <c r="C393" s="172" t="s">
        <v>100</v>
      </c>
      <c r="D393" s="172" t="s">
        <v>102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5.56</v>
      </c>
    </row>
    <row r="394" spans="1:16" ht="19.5" customHeight="1">
      <c r="A394" s="172" t="s">
        <v>3966</v>
      </c>
      <c r="B394" s="176">
        <v>46021</v>
      </c>
      <c r="C394" s="172" t="s">
        <v>100</v>
      </c>
      <c r="D394" s="172" t="s">
        <v>103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1059.3599999999999</v>
      </c>
    </row>
    <row r="395" spans="1:16" ht="19.5" customHeight="1">
      <c r="A395" s="172" t="s">
        <v>3966</v>
      </c>
      <c r="B395" s="176">
        <v>46021</v>
      </c>
      <c r="C395" s="172" t="s">
        <v>104</v>
      </c>
      <c r="D395" s="172" t="s">
        <v>105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46018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-697.03</v>
      </c>
    </row>
    <row r="396" spans="1:16" ht="19.5" customHeight="1">
      <c r="A396" s="172" t="s">
        <v>3966</v>
      </c>
      <c r="B396" s="176">
        <v>46021</v>
      </c>
      <c r="C396" s="172" t="s">
        <v>2694</v>
      </c>
      <c r="D396" s="172" t="s">
        <v>95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46018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-5.46</v>
      </c>
    </row>
    <row r="397" spans="1:16" ht="19.5" customHeight="1">
      <c r="A397" s="172" t="s">
        <v>3965</v>
      </c>
      <c r="B397" s="176">
        <v>46021</v>
      </c>
      <c r="C397" s="172" t="s">
        <v>2694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46018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-10.59</v>
      </c>
    </row>
    <row r="398" spans="1:16" ht="19.5" customHeight="1">
      <c r="A398" s="172" t="s">
        <v>3964</v>
      </c>
      <c r="B398" s="176">
        <v>46021</v>
      </c>
      <c r="C398" s="172" t="s">
        <v>2694</v>
      </c>
      <c r="D398" s="172" t="s">
        <v>82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0</v>
      </c>
      <c r="J398" s="176">
        <v>46017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-10.52</v>
      </c>
    </row>
    <row r="399" spans="1:16" ht="19.5" customHeight="1">
      <c r="A399" s="172" t="s">
        <v>3967</v>
      </c>
      <c r="B399" s="176">
        <v>46021</v>
      </c>
      <c r="C399" s="172" t="s">
        <v>2694</v>
      </c>
      <c r="D399" s="172" t="s">
        <v>82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0</v>
      </c>
      <c r="J399" s="176">
        <v>46021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-3.39</v>
      </c>
    </row>
    <row r="400" spans="1:16" ht="19.5" customHeight="1">
      <c r="A400" s="172" t="s">
        <v>3968</v>
      </c>
      <c r="B400" s="176">
        <v>46021</v>
      </c>
      <c r="C400" s="172" t="s">
        <v>92</v>
      </c>
      <c r="D400" s="172" t="s">
        <v>24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0</v>
      </c>
      <c r="J400" s="176">
        <v>46009</v>
      </c>
      <c r="K400" s="172" t="s">
        <v>93</v>
      </c>
      <c r="L400" s="172" t="s">
        <v>94</v>
      </c>
      <c r="M400" s="179">
        <v>0</v>
      </c>
      <c r="N400" s="177"/>
      <c r="O400" s="177">
        <v>43</v>
      </c>
      <c r="P400" s="180">
        <v>-56</v>
      </c>
    </row>
    <row r="401" spans="1:16" ht="19.5" customHeight="1">
      <c r="A401" s="172" t="s">
        <v>3968</v>
      </c>
      <c r="B401" s="176">
        <v>46021</v>
      </c>
      <c r="C401" s="172" t="s">
        <v>2694</v>
      </c>
      <c r="D401" s="172" t="s">
        <v>95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46009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-10.98</v>
      </c>
    </row>
    <row r="402" spans="1:16" ht="19.5" customHeight="1">
      <c r="A402" s="172" t="s">
        <v>3969</v>
      </c>
      <c r="B402" s="176">
        <v>46021</v>
      </c>
      <c r="C402" s="172" t="s">
        <v>92</v>
      </c>
      <c r="D402" s="172" t="s">
        <v>24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46019</v>
      </c>
      <c r="K402" s="172" t="s">
        <v>93</v>
      </c>
      <c r="L402" s="172" t="s">
        <v>94</v>
      </c>
      <c r="M402" s="179">
        <v>0.43</v>
      </c>
      <c r="N402" s="177"/>
      <c r="O402" s="177">
        <v>41</v>
      </c>
      <c r="P402" s="180">
        <v>-136.06</v>
      </c>
    </row>
    <row r="403" spans="1:16" ht="19.5" customHeight="1">
      <c r="A403" s="172" t="s">
        <v>3969</v>
      </c>
      <c r="B403" s="176">
        <v>46021</v>
      </c>
      <c r="C403" s="172" t="s">
        <v>100</v>
      </c>
      <c r="D403" s="172" t="s">
        <v>101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46019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642.25</v>
      </c>
    </row>
    <row r="404" spans="1:16" ht="19.5" customHeight="1">
      <c r="A404" s="172" t="s">
        <v>3969</v>
      </c>
      <c r="B404" s="176">
        <v>46021</v>
      </c>
      <c r="C404" s="172" t="s">
        <v>100</v>
      </c>
      <c r="D404" s="172" t="s">
        <v>102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46019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6.42</v>
      </c>
    </row>
    <row r="405" spans="1:16" ht="19.5" customHeight="1">
      <c r="A405" s="172" t="s">
        <v>3969</v>
      </c>
      <c r="B405" s="176">
        <v>46021</v>
      </c>
      <c r="C405" s="172" t="s">
        <v>100</v>
      </c>
      <c r="D405" s="172" t="s">
        <v>103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46019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1196.33</v>
      </c>
    </row>
    <row r="406" spans="1:16" ht="19.5" customHeight="1">
      <c r="A406" s="172" t="s">
        <v>3969</v>
      </c>
      <c r="B406" s="176">
        <v>46021</v>
      </c>
      <c r="C406" s="172" t="s">
        <v>104</v>
      </c>
      <c r="D406" s="172" t="s">
        <v>105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46019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-793.35</v>
      </c>
    </row>
    <row r="407" spans="1:16" ht="19.5" customHeight="1">
      <c r="A407" s="172" t="s">
        <v>3969</v>
      </c>
      <c r="B407" s="176">
        <v>46021</v>
      </c>
      <c r="C407" s="172" t="s">
        <v>2694</v>
      </c>
      <c r="D407" s="172" t="s">
        <v>95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46019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-9.0500000000000007</v>
      </c>
    </row>
    <row r="408" spans="1:16" ht="19.5" customHeight="1">
      <c r="A408" s="172" t="s">
        <v>3968</v>
      </c>
      <c r="B408" s="176">
        <v>46021</v>
      </c>
      <c r="C408" s="172" t="s">
        <v>92</v>
      </c>
      <c r="D408" s="172" t="s">
        <v>96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46009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3968</v>
      </c>
      <c r="B409" s="176">
        <v>46021</v>
      </c>
      <c r="C409" s="172" t="s">
        <v>92</v>
      </c>
      <c r="D409" s="172" t="s">
        <v>97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46009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</v>
      </c>
    </row>
    <row r="410" spans="1:16" ht="19.5" customHeight="1">
      <c r="A410" s="172" t="s">
        <v>3968</v>
      </c>
      <c r="B410" s="176">
        <v>46021</v>
      </c>
      <c r="C410" s="172" t="s">
        <v>2694</v>
      </c>
      <c r="D410" s="172" t="s">
        <v>98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46009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customHeight="1">
      <c r="A411" s="172" t="s">
        <v>3970</v>
      </c>
      <c r="B411" s="176">
        <v>46021</v>
      </c>
      <c r="C411" s="172" t="s">
        <v>92</v>
      </c>
      <c r="D411" s="172" t="s">
        <v>24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1621</v>
      </c>
      <c r="J411" s="176">
        <v>46017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-138.22999999999999</v>
      </c>
    </row>
    <row r="412" spans="1:16" ht="19.5" customHeight="1">
      <c r="A412" s="172" t="s">
        <v>3970</v>
      </c>
      <c r="B412" s="176">
        <v>46021</v>
      </c>
      <c r="C412" s="172" t="s">
        <v>100</v>
      </c>
      <c r="D412" s="172" t="s">
        <v>101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1621</v>
      </c>
      <c r="J412" s="176">
        <v>46017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557.14</v>
      </c>
    </row>
    <row r="413" spans="1:16" ht="19.5" customHeight="1">
      <c r="A413" s="172" t="s">
        <v>3970</v>
      </c>
      <c r="B413" s="176">
        <v>46021</v>
      </c>
      <c r="C413" s="172" t="s">
        <v>100</v>
      </c>
      <c r="D413" s="172" t="s">
        <v>102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1621</v>
      </c>
      <c r="J413" s="176">
        <v>46017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5.57</v>
      </c>
    </row>
    <row r="414" spans="1:16" ht="19.5" customHeight="1">
      <c r="A414" s="172" t="s">
        <v>3970</v>
      </c>
      <c r="B414" s="176">
        <v>46021</v>
      </c>
      <c r="C414" s="172" t="s">
        <v>100</v>
      </c>
      <c r="D414" s="172" t="s">
        <v>103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1621</v>
      </c>
      <c r="J414" s="176">
        <v>46017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1058.29</v>
      </c>
    </row>
    <row r="415" spans="1:16" ht="19.5" customHeight="1">
      <c r="A415" s="172" t="s">
        <v>3970</v>
      </c>
      <c r="B415" s="176">
        <v>46021</v>
      </c>
      <c r="C415" s="172" t="s">
        <v>104</v>
      </c>
      <c r="D415" s="172" t="s">
        <v>105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1621</v>
      </c>
      <c r="J415" s="176">
        <v>46017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-697.03</v>
      </c>
    </row>
    <row r="416" spans="1:16" ht="19.5" customHeight="1">
      <c r="A416" s="172" t="s">
        <v>3970</v>
      </c>
      <c r="B416" s="176">
        <v>46021</v>
      </c>
      <c r="C416" s="172" t="s">
        <v>2694</v>
      </c>
      <c r="D416" s="172" t="s">
        <v>95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1621</v>
      </c>
      <c r="J416" s="176">
        <v>46017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-7.56</v>
      </c>
    </row>
    <row r="417" spans="1:16" ht="19.5" customHeight="1">
      <c r="A417" s="172" t="s">
        <v>3969</v>
      </c>
      <c r="B417" s="176">
        <v>46021</v>
      </c>
      <c r="C417" s="172" t="s">
        <v>2694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46019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-12.2</v>
      </c>
    </row>
    <row r="418" spans="1:16" ht="19.5" customHeight="1">
      <c r="A418" s="172" t="s">
        <v>3971</v>
      </c>
      <c r="B418" s="176">
        <v>46021</v>
      </c>
      <c r="C418" s="172" t="s">
        <v>92</v>
      </c>
      <c r="D418" s="172" t="s">
        <v>24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1621</v>
      </c>
      <c r="J418" s="176">
        <v>46016</v>
      </c>
      <c r="K418" s="172" t="s">
        <v>93</v>
      </c>
      <c r="L418" s="172" t="s">
        <v>94</v>
      </c>
      <c r="M418" s="179">
        <v>0.43</v>
      </c>
      <c r="N418" s="177"/>
      <c r="O418" s="177">
        <v>43</v>
      </c>
      <c r="P418" s="180">
        <v>-138.22999999999999</v>
      </c>
    </row>
    <row r="419" spans="1:16" ht="19.5" customHeight="1">
      <c r="A419" s="172" t="s">
        <v>3971</v>
      </c>
      <c r="B419" s="176">
        <v>46021</v>
      </c>
      <c r="C419" s="172" t="s">
        <v>100</v>
      </c>
      <c r="D419" s="172" t="s">
        <v>101</v>
      </c>
      <c r="E419" s="172" t="s">
        <v>53</v>
      </c>
      <c r="F419" s="172" t="s">
        <v>120</v>
      </c>
      <c r="G419" s="172" t="s">
        <v>84</v>
      </c>
      <c r="H419" s="177">
        <v>1</v>
      </c>
      <c r="I419" s="178">
        <v>1621</v>
      </c>
      <c r="J419" s="176">
        <v>46016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557.14</v>
      </c>
    </row>
    <row r="420" spans="1:16" ht="19.5" customHeight="1">
      <c r="A420" s="172" t="s">
        <v>3971</v>
      </c>
      <c r="B420" s="176">
        <v>46021</v>
      </c>
      <c r="C420" s="172" t="s">
        <v>100</v>
      </c>
      <c r="D420" s="172" t="s">
        <v>102</v>
      </c>
      <c r="E420" s="172" t="s">
        <v>53</v>
      </c>
      <c r="F420" s="172" t="s">
        <v>120</v>
      </c>
      <c r="G420" s="172" t="s">
        <v>84</v>
      </c>
      <c r="H420" s="177">
        <v>1</v>
      </c>
      <c r="I420" s="178">
        <v>1621</v>
      </c>
      <c r="J420" s="176">
        <v>46016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5.57</v>
      </c>
    </row>
    <row r="421" spans="1:16" ht="19.5" customHeight="1">
      <c r="A421" s="172" t="s">
        <v>3971</v>
      </c>
      <c r="B421" s="176">
        <v>46021</v>
      </c>
      <c r="C421" s="172" t="s">
        <v>100</v>
      </c>
      <c r="D421" s="172" t="s">
        <v>103</v>
      </c>
      <c r="E421" s="172" t="s">
        <v>53</v>
      </c>
      <c r="F421" s="172" t="s">
        <v>120</v>
      </c>
      <c r="G421" s="172" t="s">
        <v>84</v>
      </c>
      <c r="H421" s="177">
        <v>1</v>
      </c>
      <c r="I421" s="178">
        <v>1621</v>
      </c>
      <c r="J421" s="176">
        <v>46016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1058.29</v>
      </c>
    </row>
    <row r="422" spans="1:16" ht="19.5" customHeight="1">
      <c r="A422" s="172" t="s">
        <v>3971</v>
      </c>
      <c r="B422" s="176">
        <v>46021</v>
      </c>
      <c r="C422" s="172" t="s">
        <v>104</v>
      </c>
      <c r="D422" s="172" t="s">
        <v>105</v>
      </c>
      <c r="E422" s="172" t="s">
        <v>53</v>
      </c>
      <c r="F422" s="172" t="s">
        <v>120</v>
      </c>
      <c r="G422" s="172" t="s">
        <v>84</v>
      </c>
      <c r="H422" s="177">
        <v>1</v>
      </c>
      <c r="I422" s="178">
        <v>1621</v>
      </c>
      <c r="J422" s="176">
        <v>46016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-697.03</v>
      </c>
    </row>
    <row r="423" spans="1:16" ht="19.5" customHeight="1">
      <c r="A423" s="172" t="s">
        <v>3971</v>
      </c>
      <c r="B423" s="176">
        <v>46021</v>
      </c>
      <c r="C423" s="172" t="s">
        <v>2694</v>
      </c>
      <c r="D423" s="172" t="s">
        <v>95</v>
      </c>
      <c r="E423" s="172" t="s">
        <v>53</v>
      </c>
      <c r="F423" s="172" t="s">
        <v>120</v>
      </c>
      <c r="G423" s="172" t="s">
        <v>84</v>
      </c>
      <c r="H423" s="177">
        <v>1</v>
      </c>
      <c r="I423" s="178">
        <v>1621</v>
      </c>
      <c r="J423" s="176">
        <v>46016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-12.23</v>
      </c>
    </row>
    <row r="424" spans="1:16" ht="19.5" customHeight="1">
      <c r="A424" s="172" t="s">
        <v>3970</v>
      </c>
      <c r="B424" s="176">
        <v>46021</v>
      </c>
      <c r="C424" s="172" t="s">
        <v>2694</v>
      </c>
      <c r="D424" s="172" t="s">
        <v>82</v>
      </c>
      <c r="E424" s="172" t="s">
        <v>53</v>
      </c>
      <c r="F424" s="172" t="s">
        <v>120</v>
      </c>
      <c r="G424" s="172" t="s">
        <v>84</v>
      </c>
      <c r="H424" s="177">
        <v>1</v>
      </c>
      <c r="I424" s="178">
        <v>0</v>
      </c>
      <c r="J424" s="176">
        <v>46017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-10.59</v>
      </c>
    </row>
    <row r="425" spans="1:16" ht="19.5" customHeight="1">
      <c r="A425" s="172" t="s">
        <v>3971</v>
      </c>
      <c r="B425" s="176">
        <v>46021</v>
      </c>
      <c r="C425" s="172" t="s">
        <v>2694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46016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-10.59</v>
      </c>
    </row>
    <row r="426" spans="1:16" ht="19.5" customHeight="1">
      <c r="A426" s="172" t="s">
        <v>3972</v>
      </c>
      <c r="B426" s="176">
        <v>46021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1621</v>
      </c>
      <c r="J426" s="176">
        <v>46011</v>
      </c>
      <c r="K426" s="172" t="s">
        <v>93</v>
      </c>
      <c r="L426" s="172" t="s">
        <v>94</v>
      </c>
      <c r="M426" s="179">
        <v>0.43</v>
      </c>
      <c r="N426" s="177"/>
      <c r="O426" s="177">
        <v>44</v>
      </c>
      <c r="P426" s="180">
        <v>-142.34</v>
      </c>
    </row>
    <row r="427" spans="1:16" ht="19.5" customHeight="1">
      <c r="A427" s="172" t="s">
        <v>3972</v>
      </c>
      <c r="B427" s="176">
        <v>46021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1621</v>
      </c>
      <c r="J427" s="176">
        <v>46011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556.61</v>
      </c>
    </row>
    <row r="428" spans="1:16" ht="19.5" customHeight="1">
      <c r="A428" s="172" t="s">
        <v>3972</v>
      </c>
      <c r="B428" s="176">
        <v>46021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1621</v>
      </c>
      <c r="J428" s="176">
        <v>46011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5.57</v>
      </c>
    </row>
    <row r="429" spans="1:16" ht="19.5" customHeight="1">
      <c r="A429" s="172" t="s">
        <v>3972</v>
      </c>
      <c r="B429" s="176">
        <v>46021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1621</v>
      </c>
      <c r="J429" s="176">
        <v>46011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1058.82</v>
      </c>
    </row>
    <row r="430" spans="1:16" ht="19.5" customHeight="1">
      <c r="A430" s="172" t="s">
        <v>3972</v>
      </c>
      <c r="B430" s="176">
        <v>46021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1621</v>
      </c>
      <c r="J430" s="176">
        <v>46011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-697.03</v>
      </c>
    </row>
    <row r="431" spans="1:16" ht="19.5" customHeight="1">
      <c r="A431" s="172" t="s">
        <v>3972</v>
      </c>
      <c r="B431" s="176">
        <v>46021</v>
      </c>
      <c r="C431" s="172" t="s">
        <v>2694</v>
      </c>
      <c r="D431" s="172" t="s">
        <v>82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0</v>
      </c>
      <c r="J431" s="176">
        <v>46011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-10.58</v>
      </c>
    </row>
    <row r="432" spans="1:16" ht="19.5" customHeight="1">
      <c r="A432" s="172" t="s">
        <v>3973</v>
      </c>
      <c r="B432" s="176">
        <v>46021</v>
      </c>
      <c r="C432" s="172" t="s">
        <v>92</v>
      </c>
      <c r="D432" s="172" t="s">
        <v>24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46020</v>
      </c>
      <c r="K432" s="172" t="s">
        <v>93</v>
      </c>
      <c r="L432" s="172" t="s">
        <v>94</v>
      </c>
      <c r="M432" s="179">
        <v>0.43</v>
      </c>
      <c r="N432" s="177"/>
      <c r="O432" s="177">
        <v>41</v>
      </c>
      <c r="P432" s="180">
        <v>-114.04</v>
      </c>
    </row>
    <row r="433" spans="1:16" ht="19.5" customHeight="1">
      <c r="A433" s="172" t="s">
        <v>3973</v>
      </c>
      <c r="B433" s="176">
        <v>46021</v>
      </c>
      <c r="C433" s="172" t="s">
        <v>100</v>
      </c>
      <c r="D433" s="172" t="s">
        <v>101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46020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608.37</v>
      </c>
    </row>
    <row r="434" spans="1:16" ht="19.5" customHeight="1">
      <c r="A434" s="172" t="s">
        <v>3973</v>
      </c>
      <c r="B434" s="176">
        <v>46021</v>
      </c>
      <c r="C434" s="172" t="s">
        <v>100</v>
      </c>
      <c r="D434" s="172" t="s">
        <v>102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46020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0</v>
      </c>
    </row>
    <row r="435" spans="1:16" ht="19.5" customHeight="1">
      <c r="A435" s="172" t="s">
        <v>3973</v>
      </c>
      <c r="B435" s="176">
        <v>46021</v>
      </c>
      <c r="C435" s="172" t="s">
        <v>100</v>
      </c>
      <c r="D435" s="172" t="s">
        <v>103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1600</v>
      </c>
      <c r="J435" s="176">
        <v>46020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991.63</v>
      </c>
    </row>
    <row r="436" spans="1:16" ht="19.5" customHeight="1">
      <c r="A436" s="172" t="s">
        <v>3973</v>
      </c>
      <c r="B436" s="176">
        <v>46021</v>
      </c>
      <c r="C436" s="172" t="s">
        <v>104</v>
      </c>
      <c r="D436" s="172" t="s">
        <v>105</v>
      </c>
      <c r="E436" s="172" t="s">
        <v>41</v>
      </c>
      <c r="F436" s="172" t="s">
        <v>83</v>
      </c>
      <c r="G436" s="172" t="s">
        <v>84</v>
      </c>
      <c r="H436" s="177">
        <v>1</v>
      </c>
      <c r="I436" s="178">
        <v>1600</v>
      </c>
      <c r="J436" s="176">
        <v>46020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-688</v>
      </c>
    </row>
    <row r="437" spans="1:16" ht="19.5" customHeight="1">
      <c r="A437" s="172" t="s">
        <v>3973</v>
      </c>
      <c r="B437" s="176">
        <v>46021</v>
      </c>
      <c r="C437" s="172" t="s">
        <v>2694</v>
      </c>
      <c r="D437" s="172" t="s">
        <v>95</v>
      </c>
      <c r="E437" s="172" t="s">
        <v>41</v>
      </c>
      <c r="F437" s="172" t="s">
        <v>83</v>
      </c>
      <c r="G437" s="172" t="s">
        <v>84</v>
      </c>
      <c r="H437" s="177">
        <v>1</v>
      </c>
      <c r="I437" s="178">
        <v>1600</v>
      </c>
      <c r="J437" s="176">
        <v>46020</v>
      </c>
      <c r="K437" s="172" t="s">
        <v>93</v>
      </c>
      <c r="L437" s="172" t="s">
        <v>94</v>
      </c>
      <c r="M437" s="179">
        <v>0.43</v>
      </c>
      <c r="N437" s="177"/>
      <c r="O437" s="177"/>
      <c r="P437" s="180">
        <v>-9.6</v>
      </c>
    </row>
    <row r="438" spans="1:16" ht="19.5" customHeight="1">
      <c r="A438" s="172" t="s">
        <v>3974</v>
      </c>
      <c r="B438" s="176">
        <v>46021</v>
      </c>
      <c r="C438" s="172" t="s">
        <v>92</v>
      </c>
      <c r="D438" s="172" t="s">
        <v>24</v>
      </c>
      <c r="E438" s="172" t="s">
        <v>53</v>
      </c>
      <c r="F438" s="172" t="s">
        <v>120</v>
      </c>
      <c r="G438" s="172" t="s">
        <v>84</v>
      </c>
      <c r="H438" s="177">
        <v>1</v>
      </c>
      <c r="I438" s="178">
        <v>1621</v>
      </c>
      <c r="J438" s="176">
        <v>46018</v>
      </c>
      <c r="K438" s="172" t="s">
        <v>93</v>
      </c>
      <c r="L438" s="172" t="s">
        <v>94</v>
      </c>
      <c r="M438" s="179">
        <v>0.43</v>
      </c>
      <c r="N438" s="177"/>
      <c r="O438" s="177">
        <v>42</v>
      </c>
      <c r="P438" s="180">
        <v>-134.12</v>
      </c>
    </row>
    <row r="439" spans="1:16" ht="19.5" customHeight="1">
      <c r="A439" s="172" t="s">
        <v>3974</v>
      </c>
      <c r="B439" s="176">
        <v>46021</v>
      </c>
      <c r="C439" s="172" t="s">
        <v>100</v>
      </c>
      <c r="D439" s="172" t="s">
        <v>101</v>
      </c>
      <c r="E439" s="172" t="s">
        <v>53</v>
      </c>
      <c r="F439" s="172" t="s">
        <v>120</v>
      </c>
      <c r="G439" s="172" t="s">
        <v>84</v>
      </c>
      <c r="H439" s="177">
        <v>1</v>
      </c>
      <c r="I439" s="178">
        <v>1621</v>
      </c>
      <c r="J439" s="176">
        <v>46018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575.64</v>
      </c>
    </row>
    <row r="440" spans="1:16" ht="19.5" customHeight="1">
      <c r="A440" s="172" t="s">
        <v>3974</v>
      </c>
      <c r="B440" s="176">
        <v>46021</v>
      </c>
      <c r="C440" s="172" t="s">
        <v>100</v>
      </c>
      <c r="D440" s="172" t="s">
        <v>102</v>
      </c>
      <c r="E440" s="172" t="s">
        <v>53</v>
      </c>
      <c r="F440" s="172" t="s">
        <v>120</v>
      </c>
      <c r="G440" s="172" t="s">
        <v>84</v>
      </c>
      <c r="H440" s="177">
        <v>1</v>
      </c>
      <c r="I440" s="178">
        <v>1621</v>
      </c>
      <c r="J440" s="176">
        <v>46018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5.76</v>
      </c>
    </row>
    <row r="441" spans="1:16" ht="19.5" customHeight="1">
      <c r="A441" s="172" t="s">
        <v>3974</v>
      </c>
      <c r="B441" s="176">
        <v>46021</v>
      </c>
      <c r="C441" s="172" t="s">
        <v>100</v>
      </c>
      <c r="D441" s="172" t="s">
        <v>103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1621</v>
      </c>
      <c r="J441" s="176">
        <v>46018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1039.5999999999999</v>
      </c>
    </row>
    <row r="442" spans="1:16" ht="19.5" customHeight="1">
      <c r="A442" s="172" t="s">
        <v>3974</v>
      </c>
      <c r="B442" s="176">
        <v>46021</v>
      </c>
      <c r="C442" s="172" t="s">
        <v>104</v>
      </c>
      <c r="D442" s="172" t="s">
        <v>105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1621</v>
      </c>
      <c r="J442" s="176">
        <v>46018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-697.03</v>
      </c>
    </row>
    <row r="443" spans="1:16" ht="19.5" customHeight="1">
      <c r="A443" s="172" t="s">
        <v>3974</v>
      </c>
      <c r="B443" s="176">
        <v>46021</v>
      </c>
      <c r="C443" s="172" t="s">
        <v>2694</v>
      </c>
      <c r="D443" s="172" t="s">
        <v>95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1621</v>
      </c>
      <c r="J443" s="176">
        <v>46018</v>
      </c>
      <c r="K443" s="172" t="s">
        <v>93</v>
      </c>
      <c r="L443" s="172" t="s">
        <v>94</v>
      </c>
      <c r="M443" s="179">
        <v>0.43</v>
      </c>
      <c r="N443" s="177"/>
      <c r="O443" s="177"/>
      <c r="P443" s="180">
        <v>-9.94</v>
      </c>
    </row>
    <row r="444" spans="1:16" ht="19.5" customHeight="1">
      <c r="A444" s="172" t="s">
        <v>3975</v>
      </c>
      <c r="B444" s="176">
        <v>46021</v>
      </c>
      <c r="C444" s="172" t="s">
        <v>92</v>
      </c>
      <c r="D444" s="172" t="s">
        <v>24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1600</v>
      </c>
      <c r="J444" s="176">
        <v>46019</v>
      </c>
      <c r="K444" s="172" t="s">
        <v>93</v>
      </c>
      <c r="L444" s="172" t="s">
        <v>94</v>
      </c>
      <c r="M444" s="179">
        <v>0.43</v>
      </c>
      <c r="N444" s="177"/>
      <c r="O444" s="177">
        <v>41</v>
      </c>
      <c r="P444" s="180">
        <v>-115.23</v>
      </c>
    </row>
    <row r="445" spans="1:16" ht="19.5" customHeight="1">
      <c r="A445" s="172" t="s">
        <v>3975</v>
      </c>
      <c r="B445" s="176">
        <v>46021</v>
      </c>
      <c r="C445" s="172" t="s">
        <v>100</v>
      </c>
      <c r="D445" s="172" t="s">
        <v>101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1600</v>
      </c>
      <c r="J445" s="176">
        <v>46019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549.52</v>
      </c>
    </row>
    <row r="446" spans="1:16" ht="19.5" customHeight="1">
      <c r="A446" s="172" t="s">
        <v>3975</v>
      </c>
      <c r="B446" s="176">
        <v>46021</v>
      </c>
      <c r="C446" s="172" t="s">
        <v>100</v>
      </c>
      <c r="D446" s="172" t="s">
        <v>102</v>
      </c>
      <c r="E446" s="172" t="s">
        <v>41</v>
      </c>
      <c r="F446" s="172" t="s">
        <v>83</v>
      </c>
      <c r="G446" s="172" t="s">
        <v>84</v>
      </c>
      <c r="H446" s="177">
        <v>1</v>
      </c>
      <c r="I446" s="178">
        <v>1600</v>
      </c>
      <c r="J446" s="176">
        <v>46019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5.5</v>
      </c>
    </row>
    <row r="447" spans="1:16" ht="19.5" customHeight="1">
      <c r="A447" s="172" t="s">
        <v>3975</v>
      </c>
      <c r="B447" s="176">
        <v>46021</v>
      </c>
      <c r="C447" s="172" t="s">
        <v>100</v>
      </c>
      <c r="D447" s="172" t="s">
        <v>103</v>
      </c>
      <c r="E447" s="172" t="s">
        <v>41</v>
      </c>
      <c r="F447" s="172" t="s">
        <v>83</v>
      </c>
      <c r="G447" s="172" t="s">
        <v>84</v>
      </c>
      <c r="H447" s="177">
        <v>1</v>
      </c>
      <c r="I447" s="178">
        <v>1600</v>
      </c>
      <c r="J447" s="176">
        <v>46019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1044.98</v>
      </c>
    </row>
    <row r="448" spans="1:16" ht="19.5" customHeight="1">
      <c r="A448" s="172" t="s">
        <v>3975</v>
      </c>
      <c r="B448" s="176">
        <v>46021</v>
      </c>
      <c r="C448" s="172" t="s">
        <v>104</v>
      </c>
      <c r="D448" s="172" t="s">
        <v>105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1600</v>
      </c>
      <c r="J448" s="176">
        <v>46019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-688</v>
      </c>
    </row>
    <row r="449" spans="1:16" ht="19.5" customHeight="1">
      <c r="A449" s="172" t="s">
        <v>3975</v>
      </c>
      <c r="B449" s="176">
        <v>46021</v>
      </c>
      <c r="C449" s="172" t="s">
        <v>2694</v>
      </c>
      <c r="D449" s="172" t="s">
        <v>95</v>
      </c>
      <c r="E449" s="172" t="s">
        <v>41</v>
      </c>
      <c r="F449" s="172" t="s">
        <v>83</v>
      </c>
      <c r="G449" s="172" t="s">
        <v>84</v>
      </c>
      <c r="H449" s="177">
        <v>1</v>
      </c>
      <c r="I449" s="178">
        <v>1600</v>
      </c>
      <c r="J449" s="176">
        <v>46019</v>
      </c>
      <c r="K449" s="172" t="s">
        <v>93</v>
      </c>
      <c r="L449" s="172" t="s">
        <v>94</v>
      </c>
      <c r="M449" s="179">
        <v>0.43</v>
      </c>
      <c r="N449" s="177"/>
      <c r="O449" s="177"/>
      <c r="P449" s="180">
        <v>-6.85</v>
      </c>
    </row>
    <row r="450" spans="1:16" ht="19.5" customHeight="1">
      <c r="A450" s="172" t="s">
        <v>808</v>
      </c>
      <c r="B450" s="176">
        <v>46021</v>
      </c>
      <c r="C450" s="172" t="s">
        <v>352</v>
      </c>
      <c r="D450" s="172" t="s">
        <v>890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45995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-2170.8000000000002</v>
      </c>
    </row>
    <row r="451" spans="1:16" ht="19.5" customHeight="1">
      <c r="A451" s="172" t="s">
        <v>3976</v>
      </c>
      <c r="B451" s="176">
        <v>46021</v>
      </c>
      <c r="C451" s="172" t="s">
        <v>92</v>
      </c>
      <c r="D451" s="172" t="s">
        <v>24</v>
      </c>
      <c r="E451" s="172" t="s">
        <v>41</v>
      </c>
      <c r="F451" s="172" t="s">
        <v>83</v>
      </c>
      <c r="G451" s="172" t="s">
        <v>84</v>
      </c>
      <c r="H451" s="177">
        <v>1</v>
      </c>
      <c r="I451" s="178">
        <v>1600</v>
      </c>
      <c r="J451" s="176">
        <v>46018</v>
      </c>
      <c r="K451" s="172" t="s">
        <v>93</v>
      </c>
      <c r="L451" s="172" t="s">
        <v>94</v>
      </c>
      <c r="M451" s="179">
        <v>0.43</v>
      </c>
      <c r="N451" s="177"/>
      <c r="O451" s="177">
        <v>42</v>
      </c>
      <c r="P451" s="180">
        <v>-119.03</v>
      </c>
    </row>
    <row r="452" spans="1:16" ht="19.5" customHeight="1">
      <c r="A452" s="172" t="s">
        <v>3976</v>
      </c>
      <c r="B452" s="176">
        <v>46021</v>
      </c>
      <c r="C452" s="172" t="s">
        <v>100</v>
      </c>
      <c r="D452" s="172" t="s">
        <v>101</v>
      </c>
      <c r="E452" s="172" t="s">
        <v>41</v>
      </c>
      <c r="F452" s="172" t="s">
        <v>83</v>
      </c>
      <c r="G452" s="172" t="s">
        <v>84</v>
      </c>
      <c r="H452" s="177">
        <v>1</v>
      </c>
      <c r="I452" s="178">
        <v>1600</v>
      </c>
      <c r="J452" s="176">
        <v>46018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546.91999999999996</v>
      </c>
    </row>
    <row r="453" spans="1:16" ht="19.5" customHeight="1">
      <c r="A453" s="172" t="s">
        <v>3976</v>
      </c>
      <c r="B453" s="176">
        <v>46021</v>
      </c>
      <c r="C453" s="172" t="s">
        <v>100</v>
      </c>
      <c r="D453" s="172" t="s">
        <v>102</v>
      </c>
      <c r="E453" s="172" t="s">
        <v>41</v>
      </c>
      <c r="F453" s="172" t="s">
        <v>83</v>
      </c>
      <c r="G453" s="172" t="s">
        <v>84</v>
      </c>
      <c r="H453" s="177">
        <v>1</v>
      </c>
      <c r="I453" s="178">
        <v>1600</v>
      </c>
      <c r="J453" s="176">
        <v>46018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5.47</v>
      </c>
    </row>
    <row r="454" spans="1:16" ht="19.5" customHeight="1">
      <c r="A454" s="172" t="s">
        <v>3976</v>
      </c>
      <c r="B454" s="176">
        <v>46021</v>
      </c>
      <c r="C454" s="172" t="s">
        <v>100</v>
      </c>
      <c r="D454" s="172" t="s">
        <v>103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1600</v>
      </c>
      <c r="J454" s="176">
        <v>46018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1047.6099999999999</v>
      </c>
    </row>
    <row r="455" spans="1:16" ht="19.5" customHeight="1">
      <c r="A455" s="172" t="s">
        <v>3976</v>
      </c>
      <c r="B455" s="176">
        <v>46021</v>
      </c>
      <c r="C455" s="172" t="s">
        <v>104</v>
      </c>
      <c r="D455" s="172" t="s">
        <v>105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1600</v>
      </c>
      <c r="J455" s="176">
        <v>46018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-688</v>
      </c>
    </row>
    <row r="456" spans="1:16" ht="19.5" customHeight="1">
      <c r="A456" s="172" t="s">
        <v>3976</v>
      </c>
      <c r="B456" s="176">
        <v>46021</v>
      </c>
      <c r="C456" s="172" t="s">
        <v>2694</v>
      </c>
      <c r="D456" s="172" t="s">
        <v>95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1600</v>
      </c>
      <c r="J456" s="176">
        <v>46018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-7.62</v>
      </c>
    </row>
    <row r="457" spans="1:16" ht="19.5" customHeight="1">
      <c r="A457" s="172" t="s">
        <v>3977</v>
      </c>
      <c r="B457" s="176">
        <v>46021</v>
      </c>
      <c r="C457" s="172" t="s">
        <v>2694</v>
      </c>
      <c r="D457" s="172" t="s">
        <v>82</v>
      </c>
      <c r="E457" s="172" t="s">
        <v>53</v>
      </c>
      <c r="F457" s="172" t="s">
        <v>120</v>
      </c>
      <c r="G457" s="172" t="s">
        <v>84</v>
      </c>
      <c r="H457" s="177">
        <v>1</v>
      </c>
      <c r="I457" s="178">
        <v>0</v>
      </c>
      <c r="J457" s="176">
        <v>46021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-12.21</v>
      </c>
    </row>
    <row r="458" spans="1:16" ht="19.5" customHeight="1">
      <c r="A458" s="172" t="s">
        <v>3978</v>
      </c>
      <c r="B458" s="176">
        <v>46021</v>
      </c>
      <c r="C458" s="172" t="s">
        <v>92</v>
      </c>
      <c r="D458" s="172" t="s">
        <v>24</v>
      </c>
      <c r="E458" s="172" t="s">
        <v>52</v>
      </c>
      <c r="F458" s="172" t="s">
        <v>90</v>
      </c>
      <c r="G458" s="172" t="s">
        <v>84</v>
      </c>
      <c r="H458" s="177">
        <v>1</v>
      </c>
      <c r="I458" s="178">
        <v>1621</v>
      </c>
      <c r="J458" s="176">
        <v>46017</v>
      </c>
      <c r="K458" s="172" t="s">
        <v>93</v>
      </c>
      <c r="L458" s="172" t="s">
        <v>94</v>
      </c>
      <c r="M458" s="179">
        <v>0.43</v>
      </c>
      <c r="N458" s="177"/>
      <c r="O458" s="177">
        <v>43</v>
      </c>
      <c r="P458" s="180">
        <v>-138.22999999999999</v>
      </c>
    </row>
    <row r="459" spans="1:16" ht="19.5" customHeight="1">
      <c r="A459" s="172" t="s">
        <v>3978</v>
      </c>
      <c r="B459" s="176">
        <v>46021</v>
      </c>
      <c r="C459" s="172" t="s">
        <v>100</v>
      </c>
      <c r="D459" s="172" t="s">
        <v>101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1621</v>
      </c>
      <c r="J459" s="176">
        <v>46017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557.14</v>
      </c>
    </row>
    <row r="460" spans="1:16" ht="19.5" customHeight="1">
      <c r="A460" s="172" t="s">
        <v>3978</v>
      </c>
      <c r="B460" s="176">
        <v>46021</v>
      </c>
      <c r="C460" s="172" t="s">
        <v>100</v>
      </c>
      <c r="D460" s="172" t="s">
        <v>102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1621</v>
      </c>
      <c r="J460" s="176">
        <v>46017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5.57</v>
      </c>
    </row>
    <row r="461" spans="1:16" ht="19.5" customHeight="1">
      <c r="A461" s="172" t="s">
        <v>3978</v>
      </c>
      <c r="B461" s="176">
        <v>46021</v>
      </c>
      <c r="C461" s="172" t="s">
        <v>100</v>
      </c>
      <c r="D461" s="172" t="s">
        <v>103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1621</v>
      </c>
      <c r="J461" s="176">
        <v>46017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1058.29</v>
      </c>
    </row>
    <row r="462" spans="1:16" ht="19.5" customHeight="1">
      <c r="A462" s="172" t="s">
        <v>3978</v>
      </c>
      <c r="B462" s="176">
        <v>46021</v>
      </c>
      <c r="C462" s="172" t="s">
        <v>104</v>
      </c>
      <c r="D462" s="172" t="s">
        <v>105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1621</v>
      </c>
      <c r="J462" s="176">
        <v>46017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-697.03</v>
      </c>
    </row>
    <row r="463" spans="1:16" ht="19.5" customHeight="1">
      <c r="A463" s="172" t="s">
        <v>3978</v>
      </c>
      <c r="B463" s="176">
        <v>46021</v>
      </c>
      <c r="C463" s="172" t="s">
        <v>2694</v>
      </c>
      <c r="D463" s="172" t="s">
        <v>95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1621</v>
      </c>
      <c r="J463" s="176">
        <v>46017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-8.8699999999999992</v>
      </c>
    </row>
    <row r="464" spans="1:16" ht="19.5" customHeight="1">
      <c r="A464" s="172" t="s">
        <v>3979</v>
      </c>
      <c r="B464" s="176">
        <v>46021</v>
      </c>
      <c r="C464" s="172" t="s">
        <v>2694</v>
      </c>
      <c r="D464" s="172" t="s">
        <v>82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0</v>
      </c>
      <c r="J464" s="176">
        <v>46021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-10.59</v>
      </c>
    </row>
    <row r="465" spans="1:16" ht="19.5" customHeight="1">
      <c r="A465" s="172" t="s">
        <v>3980</v>
      </c>
      <c r="B465" s="176">
        <v>46021</v>
      </c>
      <c r="C465" s="172" t="s">
        <v>92</v>
      </c>
      <c r="D465" s="172" t="s">
        <v>24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1621</v>
      </c>
      <c r="J465" s="176">
        <v>46019</v>
      </c>
      <c r="K465" s="172" t="s">
        <v>93</v>
      </c>
      <c r="L465" s="172" t="s">
        <v>94</v>
      </c>
      <c r="M465" s="179">
        <v>0.43</v>
      </c>
      <c r="N465" s="177"/>
      <c r="O465" s="177">
        <v>41</v>
      </c>
      <c r="P465" s="180">
        <v>-130.01</v>
      </c>
    </row>
    <row r="466" spans="1:16" ht="19.5" customHeight="1">
      <c r="A466" s="172" t="s">
        <v>3980</v>
      </c>
      <c r="B466" s="176">
        <v>46021</v>
      </c>
      <c r="C466" s="172" t="s">
        <v>100</v>
      </c>
      <c r="D466" s="172" t="s">
        <v>101</v>
      </c>
      <c r="E466" s="172" t="s">
        <v>52</v>
      </c>
      <c r="F466" s="172" t="s">
        <v>90</v>
      </c>
      <c r="G466" s="172" t="s">
        <v>84</v>
      </c>
      <c r="H466" s="177">
        <v>1</v>
      </c>
      <c r="I466" s="178">
        <v>1621</v>
      </c>
      <c r="J466" s="176">
        <v>46019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617.14</v>
      </c>
    </row>
    <row r="467" spans="1:16" ht="19.5" customHeight="1">
      <c r="A467" s="172" t="s">
        <v>3980</v>
      </c>
      <c r="B467" s="176">
        <v>46021</v>
      </c>
      <c r="C467" s="172" t="s">
        <v>100</v>
      </c>
      <c r="D467" s="172" t="s">
        <v>102</v>
      </c>
      <c r="E467" s="172" t="s">
        <v>52</v>
      </c>
      <c r="F467" s="172" t="s">
        <v>90</v>
      </c>
      <c r="G467" s="172" t="s">
        <v>84</v>
      </c>
      <c r="H467" s="177">
        <v>1</v>
      </c>
      <c r="I467" s="178">
        <v>1621</v>
      </c>
      <c r="J467" s="176">
        <v>46019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customHeight="1">
      <c r="A468" s="172" t="s">
        <v>3980</v>
      </c>
      <c r="B468" s="176">
        <v>46021</v>
      </c>
      <c r="C468" s="172" t="s">
        <v>100</v>
      </c>
      <c r="D468" s="172" t="s">
        <v>103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1621</v>
      </c>
      <c r="J468" s="176">
        <v>46019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1003.86</v>
      </c>
    </row>
    <row r="469" spans="1:16" ht="19.5" customHeight="1">
      <c r="A469" s="172" t="s">
        <v>3980</v>
      </c>
      <c r="B469" s="176">
        <v>46021</v>
      </c>
      <c r="C469" s="172" t="s">
        <v>104</v>
      </c>
      <c r="D469" s="172" t="s">
        <v>105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1621</v>
      </c>
      <c r="J469" s="176">
        <v>46019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-697.03</v>
      </c>
    </row>
    <row r="470" spans="1:16" ht="19.5" customHeight="1">
      <c r="A470" s="172" t="s">
        <v>3980</v>
      </c>
      <c r="B470" s="176">
        <v>46021</v>
      </c>
      <c r="C470" s="172" t="s">
        <v>2694</v>
      </c>
      <c r="D470" s="172" t="s">
        <v>95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1621</v>
      </c>
      <c r="J470" s="176">
        <v>46019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-9.25</v>
      </c>
    </row>
    <row r="471" spans="1:16" ht="19.5" customHeight="1">
      <c r="A471" s="172" t="s">
        <v>3981</v>
      </c>
      <c r="B471" s="176">
        <v>46021</v>
      </c>
      <c r="C471" s="172" t="s">
        <v>92</v>
      </c>
      <c r="D471" s="172" t="s">
        <v>24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1621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>
        <v>41</v>
      </c>
      <c r="P471" s="180">
        <v>-130.01</v>
      </c>
    </row>
    <row r="472" spans="1:16" ht="19.5" customHeight="1">
      <c r="A472" s="172" t="s">
        <v>3981</v>
      </c>
      <c r="B472" s="176">
        <v>46021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557.14</v>
      </c>
    </row>
    <row r="473" spans="1:16" ht="19.5" customHeight="1">
      <c r="A473" s="172" t="s">
        <v>3981</v>
      </c>
      <c r="B473" s="176">
        <v>46021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5.57</v>
      </c>
    </row>
    <row r="474" spans="1:16" ht="19.5" customHeight="1">
      <c r="A474" s="172" t="s">
        <v>3981</v>
      </c>
      <c r="B474" s="176">
        <v>46021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1058.29</v>
      </c>
    </row>
    <row r="475" spans="1:16" ht="19.5" customHeight="1">
      <c r="A475" s="172" t="s">
        <v>3981</v>
      </c>
      <c r="B475" s="176">
        <v>46021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46020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customHeight="1">
      <c r="A476" s="172" t="s">
        <v>3981</v>
      </c>
      <c r="B476" s="176">
        <v>46021</v>
      </c>
      <c r="C476" s="172" t="s">
        <v>2694</v>
      </c>
      <c r="D476" s="172" t="s">
        <v>95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1621</v>
      </c>
      <c r="J476" s="176">
        <v>46020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-7.7</v>
      </c>
    </row>
    <row r="477" spans="1:16" ht="19.5" customHeight="1">
      <c r="A477" s="172" t="s">
        <v>3982</v>
      </c>
      <c r="B477" s="176">
        <v>46021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46019</v>
      </c>
      <c r="K477" s="172" t="s">
        <v>93</v>
      </c>
      <c r="L477" s="172" t="s">
        <v>94</v>
      </c>
      <c r="M477" s="179">
        <v>0.43</v>
      </c>
      <c r="N477" s="177"/>
      <c r="O477" s="177">
        <v>41</v>
      </c>
      <c r="P477" s="180">
        <v>-130.01</v>
      </c>
    </row>
    <row r="478" spans="1:16" ht="19.5" customHeight="1">
      <c r="A478" s="172" t="s">
        <v>3982</v>
      </c>
      <c r="B478" s="176">
        <v>46021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46019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556.08000000000004</v>
      </c>
    </row>
    <row r="479" spans="1:16" ht="19.5" customHeight="1">
      <c r="A479" s="172" t="s">
        <v>3982</v>
      </c>
      <c r="B479" s="176">
        <v>46021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46019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5.56</v>
      </c>
    </row>
    <row r="480" spans="1:16" ht="19.5" customHeight="1">
      <c r="A480" s="172" t="s">
        <v>3982</v>
      </c>
      <c r="B480" s="176">
        <v>46021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1059.3599999999999</v>
      </c>
    </row>
    <row r="481" spans="1:16" ht="19.5" customHeight="1">
      <c r="A481" s="172" t="s">
        <v>3982</v>
      </c>
      <c r="B481" s="176">
        <v>46021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46019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3982</v>
      </c>
      <c r="B482" s="176">
        <v>46021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46019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-8.5399999999999991</v>
      </c>
    </row>
    <row r="483" spans="1:16" ht="19.5" customHeight="1">
      <c r="A483" s="172" t="s">
        <v>3982</v>
      </c>
      <c r="B483" s="176">
        <v>46021</v>
      </c>
      <c r="C483" s="172" t="s">
        <v>2694</v>
      </c>
      <c r="D483" s="172" t="s">
        <v>82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46019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-10.57</v>
      </c>
    </row>
    <row r="484" spans="1:16" ht="19.5" customHeight="1">
      <c r="A484" s="172" t="s">
        <v>3983</v>
      </c>
      <c r="B484" s="176">
        <v>46021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46011</v>
      </c>
      <c r="K484" s="172" t="s">
        <v>93</v>
      </c>
      <c r="L484" s="172" t="s">
        <v>94</v>
      </c>
      <c r="M484" s="179">
        <v>0</v>
      </c>
      <c r="N484" s="177"/>
      <c r="O484" s="177">
        <v>44</v>
      </c>
      <c r="P484" s="180">
        <v>-56</v>
      </c>
    </row>
    <row r="485" spans="1:16" ht="19.5" customHeight="1">
      <c r="A485" s="172" t="s">
        <v>3983</v>
      </c>
      <c r="B485" s="176">
        <v>46021</v>
      </c>
      <c r="C485" s="172" t="s">
        <v>2694</v>
      </c>
      <c r="D485" s="172" t="s">
        <v>95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46011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-9.17</v>
      </c>
    </row>
    <row r="486" spans="1:16" ht="19.5" customHeight="1">
      <c r="A486" s="172" t="s">
        <v>3984</v>
      </c>
      <c r="B486" s="176">
        <v>46021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0</v>
      </c>
      <c r="J486" s="176">
        <v>46018</v>
      </c>
      <c r="K486" s="172" t="s">
        <v>93</v>
      </c>
      <c r="L486" s="172" t="s">
        <v>94</v>
      </c>
      <c r="M486" s="179">
        <v>0</v>
      </c>
      <c r="N486" s="177"/>
      <c r="O486" s="177">
        <v>42</v>
      </c>
      <c r="P486" s="180">
        <v>-56</v>
      </c>
    </row>
    <row r="487" spans="1:16" ht="19.5" customHeight="1">
      <c r="A487" s="172" t="s">
        <v>3984</v>
      </c>
      <c r="B487" s="176">
        <v>46021</v>
      </c>
      <c r="C487" s="172" t="s">
        <v>2694</v>
      </c>
      <c r="D487" s="172" t="s">
        <v>95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0</v>
      </c>
      <c r="J487" s="176">
        <v>46018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-7.02</v>
      </c>
    </row>
    <row r="488" spans="1:16" ht="19.5" customHeight="1">
      <c r="A488" s="172" t="s">
        <v>3983</v>
      </c>
      <c r="B488" s="176">
        <v>46021</v>
      </c>
      <c r="C488" s="172" t="s">
        <v>92</v>
      </c>
      <c r="D488" s="172" t="s">
        <v>96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0</v>
      </c>
      <c r="J488" s="176">
        <v>46011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0</v>
      </c>
    </row>
    <row r="489" spans="1:16" ht="19.5" customHeight="1">
      <c r="A489" s="172" t="s">
        <v>3983</v>
      </c>
      <c r="B489" s="176">
        <v>46021</v>
      </c>
      <c r="C489" s="172" t="s">
        <v>92</v>
      </c>
      <c r="D489" s="172" t="s">
        <v>97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46011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-56</v>
      </c>
    </row>
    <row r="490" spans="1:16" ht="19.5" customHeight="1">
      <c r="A490" s="172" t="s">
        <v>3983</v>
      </c>
      <c r="B490" s="176">
        <v>46021</v>
      </c>
      <c r="C490" s="172" t="s">
        <v>2694</v>
      </c>
      <c r="D490" s="172" t="s">
        <v>98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46011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-15</v>
      </c>
    </row>
    <row r="491" spans="1:16" ht="19.5" customHeight="1">
      <c r="A491" s="172" t="s">
        <v>3984</v>
      </c>
      <c r="B491" s="176">
        <v>46021</v>
      </c>
      <c r="C491" s="172" t="s">
        <v>92</v>
      </c>
      <c r="D491" s="172" t="s">
        <v>96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0</v>
      </c>
      <c r="J491" s="176">
        <v>46018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customHeight="1">
      <c r="A492" s="172" t="s">
        <v>3984</v>
      </c>
      <c r="B492" s="176">
        <v>46021</v>
      </c>
      <c r="C492" s="172" t="s">
        <v>92</v>
      </c>
      <c r="D492" s="172" t="s">
        <v>97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46018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-56</v>
      </c>
    </row>
    <row r="493" spans="1:16" ht="19.5" customHeight="1">
      <c r="A493" s="172" t="s">
        <v>3984</v>
      </c>
      <c r="B493" s="176">
        <v>46021</v>
      </c>
      <c r="C493" s="172" t="s">
        <v>2694</v>
      </c>
      <c r="D493" s="172" t="s">
        <v>98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46018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customHeight="1">
      <c r="A494" s="172" t="s">
        <v>3985</v>
      </c>
      <c r="B494" s="176">
        <v>46021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-7.09</v>
      </c>
    </row>
    <row r="495" spans="1:16" ht="19.5" customHeight="1">
      <c r="A495" s="172" t="s">
        <v>3986</v>
      </c>
      <c r="B495" s="176">
        <v>46021</v>
      </c>
      <c r="C495" s="172" t="s">
        <v>2694</v>
      </c>
      <c r="D495" s="172" t="s">
        <v>82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46021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-3.87</v>
      </c>
    </row>
    <row r="496" spans="1:16" ht="19.5" customHeight="1">
      <c r="A496" s="172" t="s">
        <v>3987</v>
      </c>
      <c r="B496" s="176">
        <v>46021</v>
      </c>
      <c r="C496" s="172" t="s">
        <v>2694</v>
      </c>
      <c r="D496" s="172" t="s">
        <v>82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46021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-12.5</v>
      </c>
    </row>
    <row r="497" spans="1:16" ht="19.5" customHeight="1">
      <c r="A497" s="172" t="s">
        <v>408</v>
      </c>
      <c r="B497" s="176">
        <v>46021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46021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-1126.81</v>
      </c>
    </row>
    <row r="498" spans="1:16" ht="19.5" customHeight="1">
      <c r="A498" s="172" t="s">
        <v>138</v>
      </c>
      <c r="B498" s="176">
        <v>46021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46021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-2146.61</v>
      </c>
    </row>
    <row r="499" spans="1:16" ht="19.5" customHeight="1">
      <c r="A499" s="172" t="s">
        <v>144</v>
      </c>
      <c r="B499" s="176">
        <v>46021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46021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-2062.75</v>
      </c>
    </row>
    <row r="500" spans="1:16" ht="19.5" customHeight="1">
      <c r="A500" s="172" t="s">
        <v>142</v>
      </c>
      <c r="B500" s="176">
        <v>46021</v>
      </c>
      <c r="C500" s="172" t="s">
        <v>109</v>
      </c>
      <c r="D500" s="172" t="s">
        <v>143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46021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-3127.6</v>
      </c>
    </row>
    <row r="501" spans="1:16" ht="19.5" customHeight="1">
      <c r="A501" s="172" t="s">
        <v>3988</v>
      </c>
      <c r="B501" s="176">
        <v>46022</v>
      </c>
      <c r="C501" s="172" t="s">
        <v>92</v>
      </c>
      <c r="D501" s="172" t="s">
        <v>24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0</v>
      </c>
      <c r="J501" s="176">
        <v>46011</v>
      </c>
      <c r="K501" s="172" t="s">
        <v>93</v>
      </c>
      <c r="L501" s="172" t="s">
        <v>94</v>
      </c>
      <c r="M501" s="179">
        <v>0</v>
      </c>
      <c r="N501" s="177"/>
      <c r="O501" s="177">
        <v>44</v>
      </c>
      <c r="P501" s="180">
        <v>-56</v>
      </c>
    </row>
    <row r="502" spans="1:16" ht="19.5" customHeight="1">
      <c r="A502" s="172" t="s">
        <v>3988</v>
      </c>
      <c r="B502" s="176">
        <v>46022</v>
      </c>
      <c r="C502" s="172" t="s">
        <v>2694</v>
      </c>
      <c r="D502" s="172" t="s">
        <v>95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0</v>
      </c>
      <c r="J502" s="176">
        <v>46011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-9.6300000000000008</v>
      </c>
    </row>
    <row r="503" spans="1:16" ht="19.5" customHeight="1">
      <c r="A503" s="172" t="s">
        <v>3988</v>
      </c>
      <c r="B503" s="176">
        <v>46022</v>
      </c>
      <c r="C503" s="172" t="s">
        <v>92</v>
      </c>
      <c r="D503" s="172" t="s">
        <v>96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46011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3988</v>
      </c>
      <c r="B504" s="176">
        <v>46022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46011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3988</v>
      </c>
      <c r="B505" s="176">
        <v>46022</v>
      </c>
      <c r="C505" s="172" t="s">
        <v>2694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46011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3989</v>
      </c>
      <c r="B506" s="176">
        <v>46022</v>
      </c>
      <c r="C506" s="172" t="s">
        <v>92</v>
      </c>
      <c r="D506" s="172" t="s">
        <v>24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1621</v>
      </c>
      <c r="J506" s="176">
        <v>46012</v>
      </c>
      <c r="K506" s="172" t="s">
        <v>93</v>
      </c>
      <c r="L506" s="172" t="s">
        <v>94</v>
      </c>
      <c r="M506" s="179">
        <v>0.43</v>
      </c>
      <c r="N506" s="177"/>
      <c r="O506" s="177">
        <v>43</v>
      </c>
      <c r="P506" s="180">
        <v>-138.22999999999999</v>
      </c>
    </row>
    <row r="507" spans="1:16" ht="19.5" customHeight="1">
      <c r="A507" s="172" t="s">
        <v>3989</v>
      </c>
      <c r="B507" s="176">
        <v>46022</v>
      </c>
      <c r="C507" s="172" t="s">
        <v>100</v>
      </c>
      <c r="D507" s="172" t="s">
        <v>101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1621</v>
      </c>
      <c r="J507" s="176">
        <v>46012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567.77</v>
      </c>
    </row>
    <row r="508" spans="1:16" ht="19.5" customHeight="1">
      <c r="A508" s="172" t="s">
        <v>3989</v>
      </c>
      <c r="B508" s="176">
        <v>46022</v>
      </c>
      <c r="C508" s="172" t="s">
        <v>100</v>
      </c>
      <c r="D508" s="172" t="s">
        <v>102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1621</v>
      </c>
      <c r="J508" s="176">
        <v>46012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5.68</v>
      </c>
    </row>
    <row r="509" spans="1:16" ht="19.5" customHeight="1">
      <c r="A509" s="172" t="s">
        <v>3989</v>
      </c>
      <c r="B509" s="176">
        <v>46022</v>
      </c>
      <c r="C509" s="172" t="s">
        <v>100</v>
      </c>
      <c r="D509" s="172" t="s">
        <v>103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1621</v>
      </c>
      <c r="J509" s="176">
        <v>46012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1047.55</v>
      </c>
    </row>
    <row r="510" spans="1:16" ht="19.5" customHeight="1">
      <c r="A510" s="172" t="s">
        <v>3989</v>
      </c>
      <c r="B510" s="176">
        <v>46022</v>
      </c>
      <c r="C510" s="172" t="s">
        <v>104</v>
      </c>
      <c r="D510" s="172" t="s">
        <v>105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1621</v>
      </c>
      <c r="J510" s="176">
        <v>46012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-697.03</v>
      </c>
    </row>
    <row r="511" spans="1:16" ht="19.5" customHeight="1">
      <c r="A511" s="172" t="s">
        <v>3989</v>
      </c>
      <c r="B511" s="176">
        <v>46022</v>
      </c>
      <c r="C511" s="172" t="s">
        <v>2694</v>
      </c>
      <c r="D511" s="172" t="s">
        <v>95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1621</v>
      </c>
      <c r="J511" s="176">
        <v>46012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-9.02</v>
      </c>
    </row>
    <row r="512" spans="1:16" ht="19.5" customHeight="1">
      <c r="A512" s="172" t="s">
        <v>85</v>
      </c>
      <c r="B512" s="176">
        <v>46022</v>
      </c>
      <c r="C512" s="172" t="s">
        <v>109</v>
      </c>
      <c r="D512" s="172" t="s">
        <v>110</v>
      </c>
      <c r="E512" s="172" t="s">
        <v>85</v>
      </c>
      <c r="F512" s="172" t="s">
        <v>85</v>
      </c>
      <c r="G512" s="172" t="s">
        <v>3990</v>
      </c>
      <c r="H512" s="177">
        <v>0</v>
      </c>
      <c r="I512" s="178">
        <v>0</v>
      </c>
      <c r="J512" s="176">
        <v>46022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-150</v>
      </c>
    </row>
    <row r="513" spans="1:16" ht="19.5" customHeight="1">
      <c r="A513" s="172" t="s">
        <v>3991</v>
      </c>
      <c r="B513" s="176">
        <v>46022</v>
      </c>
      <c r="C513" s="172" t="s">
        <v>92</v>
      </c>
      <c r="D513" s="172" t="s">
        <v>24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1621</v>
      </c>
      <c r="J513" s="176">
        <v>46014</v>
      </c>
      <c r="K513" s="172" t="s">
        <v>93</v>
      </c>
      <c r="L513" s="172" t="s">
        <v>94</v>
      </c>
      <c r="M513" s="179">
        <v>0.43</v>
      </c>
      <c r="N513" s="177"/>
      <c r="O513" s="177">
        <v>43</v>
      </c>
      <c r="P513" s="180">
        <v>-138.22999999999999</v>
      </c>
    </row>
    <row r="514" spans="1:16" ht="19.5" customHeight="1">
      <c r="A514" s="172" t="s">
        <v>3991</v>
      </c>
      <c r="B514" s="176">
        <v>46022</v>
      </c>
      <c r="C514" s="172" t="s">
        <v>100</v>
      </c>
      <c r="D514" s="172" t="s">
        <v>101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46014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556.08000000000004</v>
      </c>
    </row>
    <row r="515" spans="1:16" ht="19.5" customHeight="1">
      <c r="A515" s="172" t="s">
        <v>3991</v>
      </c>
      <c r="B515" s="176">
        <v>46022</v>
      </c>
      <c r="C515" s="172" t="s">
        <v>100</v>
      </c>
      <c r="D515" s="172" t="s">
        <v>102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46014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5.56</v>
      </c>
    </row>
    <row r="516" spans="1:16" ht="19.5" customHeight="1">
      <c r="A516" s="172" t="s">
        <v>3991</v>
      </c>
      <c r="B516" s="176">
        <v>46022</v>
      </c>
      <c r="C516" s="172" t="s">
        <v>100</v>
      </c>
      <c r="D516" s="172" t="s">
        <v>103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46014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1059.3599999999999</v>
      </c>
    </row>
    <row r="517" spans="1:16" ht="19.5" customHeight="1">
      <c r="A517" s="172" t="s">
        <v>3991</v>
      </c>
      <c r="B517" s="176">
        <v>46022</v>
      </c>
      <c r="C517" s="172" t="s">
        <v>104</v>
      </c>
      <c r="D517" s="172" t="s">
        <v>105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46014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-697.03</v>
      </c>
    </row>
    <row r="518" spans="1:16" ht="19.5" customHeight="1">
      <c r="A518" s="172" t="s">
        <v>3991</v>
      </c>
      <c r="B518" s="176">
        <v>46022</v>
      </c>
      <c r="C518" s="172" t="s">
        <v>2694</v>
      </c>
      <c r="D518" s="172" t="s">
        <v>82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0</v>
      </c>
      <c r="J518" s="176">
        <v>46014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-10.57</v>
      </c>
    </row>
    <row r="519" spans="1:16" ht="19.5" customHeight="1">
      <c r="A519" s="172" t="s">
        <v>3992</v>
      </c>
      <c r="B519" s="176">
        <v>46022</v>
      </c>
      <c r="C519" s="172" t="s">
        <v>92</v>
      </c>
      <c r="D519" s="172" t="s">
        <v>24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46018</v>
      </c>
      <c r="K519" s="172" t="s">
        <v>93</v>
      </c>
      <c r="L519" s="172" t="s">
        <v>94</v>
      </c>
      <c r="M519" s="179">
        <v>0.43</v>
      </c>
      <c r="N519" s="177"/>
      <c r="O519" s="177">
        <v>42</v>
      </c>
      <c r="P519" s="180">
        <v>-134.12</v>
      </c>
    </row>
    <row r="520" spans="1:16" ht="19.5" customHeight="1">
      <c r="A520" s="172" t="s">
        <v>3992</v>
      </c>
      <c r="B520" s="176">
        <v>46022</v>
      </c>
      <c r="C520" s="172" t="s">
        <v>100</v>
      </c>
      <c r="D520" s="172" t="s">
        <v>101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46018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342.14</v>
      </c>
    </row>
    <row r="521" spans="1:16" ht="19.5" customHeight="1">
      <c r="A521" s="172" t="s">
        <v>3992</v>
      </c>
      <c r="B521" s="176">
        <v>46022</v>
      </c>
      <c r="C521" s="172" t="s">
        <v>100</v>
      </c>
      <c r="D521" s="172" t="s">
        <v>102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46018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3.42</v>
      </c>
    </row>
    <row r="522" spans="1:16" ht="19.5" customHeight="1">
      <c r="A522" s="172" t="s">
        <v>3992</v>
      </c>
      <c r="B522" s="176">
        <v>46022</v>
      </c>
      <c r="C522" s="172" t="s">
        <v>100</v>
      </c>
      <c r="D522" s="172" t="s">
        <v>103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46018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1275.44</v>
      </c>
    </row>
    <row r="523" spans="1:16" ht="19.5" customHeight="1">
      <c r="A523" s="172" t="s">
        <v>3992</v>
      </c>
      <c r="B523" s="176">
        <v>46022</v>
      </c>
      <c r="C523" s="172" t="s">
        <v>104</v>
      </c>
      <c r="D523" s="172" t="s">
        <v>105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46018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-697.03</v>
      </c>
    </row>
    <row r="524" spans="1:16" ht="19.5" customHeight="1">
      <c r="A524" s="172" t="s">
        <v>3992</v>
      </c>
      <c r="B524" s="176">
        <v>46022</v>
      </c>
      <c r="C524" s="172" t="s">
        <v>2694</v>
      </c>
      <c r="D524" s="172" t="s">
        <v>95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46018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-14.7</v>
      </c>
    </row>
    <row r="525" spans="1:16" ht="19.5" customHeight="1">
      <c r="A525" s="172" t="s">
        <v>3993</v>
      </c>
      <c r="B525" s="176">
        <v>46022</v>
      </c>
      <c r="C525" s="172" t="s">
        <v>92</v>
      </c>
      <c r="D525" s="172" t="s">
        <v>24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46019</v>
      </c>
      <c r="K525" s="172" t="s">
        <v>93</v>
      </c>
      <c r="L525" s="172" t="s">
        <v>94</v>
      </c>
      <c r="M525" s="179">
        <v>0.43</v>
      </c>
      <c r="N525" s="177"/>
      <c r="O525" s="177">
        <v>41</v>
      </c>
      <c r="P525" s="180">
        <v>-130.01</v>
      </c>
    </row>
    <row r="526" spans="1:16" ht="19.5" customHeight="1">
      <c r="A526" s="172" t="s">
        <v>3993</v>
      </c>
      <c r="B526" s="176">
        <v>46022</v>
      </c>
      <c r="C526" s="172" t="s">
        <v>100</v>
      </c>
      <c r="D526" s="172" t="s">
        <v>101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1621</v>
      </c>
      <c r="J526" s="176">
        <v>46019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614.22</v>
      </c>
    </row>
    <row r="527" spans="1:16" ht="19.5" customHeight="1">
      <c r="A527" s="172" t="s">
        <v>3993</v>
      </c>
      <c r="B527" s="176">
        <v>46022</v>
      </c>
      <c r="C527" s="172" t="s">
        <v>100</v>
      </c>
      <c r="D527" s="172" t="s">
        <v>102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1621</v>
      </c>
      <c r="J527" s="176">
        <v>46019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0</v>
      </c>
    </row>
    <row r="528" spans="1:16" ht="19.5" customHeight="1">
      <c r="A528" s="172" t="s">
        <v>3993</v>
      </c>
      <c r="B528" s="176">
        <v>46022</v>
      </c>
      <c r="C528" s="172" t="s">
        <v>100</v>
      </c>
      <c r="D528" s="172" t="s">
        <v>103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1621</v>
      </c>
      <c r="J528" s="176">
        <v>46019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1006.78</v>
      </c>
    </row>
    <row r="529" spans="1:16" ht="19.5" customHeight="1">
      <c r="A529" s="172" t="s">
        <v>3993</v>
      </c>
      <c r="B529" s="176">
        <v>46022</v>
      </c>
      <c r="C529" s="172" t="s">
        <v>104</v>
      </c>
      <c r="D529" s="172" t="s">
        <v>105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1621</v>
      </c>
      <c r="J529" s="176">
        <v>46019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-697.03</v>
      </c>
    </row>
    <row r="530" spans="1:16" ht="19.5" customHeight="1">
      <c r="A530" s="172" t="s">
        <v>3993</v>
      </c>
      <c r="B530" s="176">
        <v>46022</v>
      </c>
      <c r="C530" s="172" t="s">
        <v>2694</v>
      </c>
      <c r="D530" s="172" t="s">
        <v>95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1621</v>
      </c>
      <c r="J530" s="176">
        <v>46019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-6.95</v>
      </c>
    </row>
    <row r="531" spans="1:16" ht="19.5" customHeight="1">
      <c r="A531" s="172" t="s">
        <v>3994</v>
      </c>
      <c r="B531" s="176">
        <v>46022</v>
      </c>
      <c r="C531" s="172" t="s">
        <v>92</v>
      </c>
      <c r="D531" s="172" t="s">
        <v>24</v>
      </c>
      <c r="E531" s="172" t="s">
        <v>41</v>
      </c>
      <c r="F531" s="172" t="s">
        <v>83</v>
      </c>
      <c r="G531" s="172" t="s">
        <v>84</v>
      </c>
      <c r="H531" s="177">
        <v>1</v>
      </c>
      <c r="I531" s="178">
        <v>0</v>
      </c>
      <c r="J531" s="176">
        <v>46008</v>
      </c>
      <c r="K531" s="172" t="s">
        <v>93</v>
      </c>
      <c r="L531" s="172" t="s">
        <v>94</v>
      </c>
      <c r="M531" s="179">
        <v>0</v>
      </c>
      <c r="N531" s="177"/>
      <c r="O531" s="177">
        <v>45</v>
      </c>
      <c r="P531" s="180">
        <v>-46.77</v>
      </c>
    </row>
    <row r="532" spans="1:16" ht="19.5" customHeight="1">
      <c r="A532" s="172" t="s">
        <v>3994</v>
      </c>
      <c r="B532" s="176">
        <v>46022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46008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-9.02</v>
      </c>
    </row>
    <row r="533" spans="1:16" ht="19.5" customHeight="1">
      <c r="A533" s="172" t="s">
        <v>3994</v>
      </c>
      <c r="B533" s="176">
        <v>46022</v>
      </c>
      <c r="C533" s="172" t="s">
        <v>92</v>
      </c>
      <c r="D533" s="172" t="s">
        <v>96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46008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customHeight="1">
      <c r="A534" s="172" t="s">
        <v>3994</v>
      </c>
      <c r="B534" s="176">
        <v>46022</v>
      </c>
      <c r="C534" s="172" t="s">
        <v>92</v>
      </c>
      <c r="D534" s="172" t="s">
        <v>97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46008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-46.77</v>
      </c>
    </row>
    <row r="535" spans="1:16" ht="19.5" customHeight="1">
      <c r="A535" s="172" t="s">
        <v>3994</v>
      </c>
      <c r="B535" s="176">
        <v>46022</v>
      </c>
      <c r="C535" s="172" t="s">
        <v>2694</v>
      </c>
      <c r="D535" s="172" t="s">
        <v>98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46008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customHeight="1">
      <c r="A536" s="172" t="s">
        <v>3995</v>
      </c>
      <c r="B536" s="176">
        <v>46022</v>
      </c>
      <c r="C536" s="172" t="s">
        <v>92</v>
      </c>
      <c r="D536" s="172" t="s">
        <v>24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0</v>
      </c>
      <c r="J536" s="176">
        <v>46000</v>
      </c>
      <c r="K536" s="172" t="s">
        <v>93</v>
      </c>
      <c r="L536" s="172" t="s">
        <v>94</v>
      </c>
      <c r="M536" s="179">
        <v>0</v>
      </c>
      <c r="N536" s="177"/>
      <c r="O536" s="177">
        <v>41</v>
      </c>
      <c r="P536" s="180">
        <v>-56</v>
      </c>
    </row>
    <row r="537" spans="1:16" ht="19.5" customHeight="1">
      <c r="A537" s="172" t="s">
        <v>3995</v>
      </c>
      <c r="B537" s="176">
        <v>46022</v>
      </c>
      <c r="C537" s="172" t="s">
        <v>2694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46000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-9.85</v>
      </c>
    </row>
    <row r="538" spans="1:16" ht="19.5" customHeight="1">
      <c r="A538" s="172" t="s">
        <v>3996</v>
      </c>
      <c r="B538" s="176">
        <v>46022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0</v>
      </c>
      <c r="J538" s="176">
        <v>46000</v>
      </c>
      <c r="K538" s="172" t="s">
        <v>93</v>
      </c>
      <c r="L538" s="172" t="s">
        <v>94</v>
      </c>
      <c r="M538" s="179">
        <v>0</v>
      </c>
      <c r="N538" s="177"/>
      <c r="O538" s="177">
        <v>41</v>
      </c>
      <c r="P538" s="180">
        <v>-56</v>
      </c>
    </row>
    <row r="539" spans="1:16" ht="19.5" customHeight="1">
      <c r="A539" s="172" t="s">
        <v>3996</v>
      </c>
      <c r="B539" s="176">
        <v>46022</v>
      </c>
      <c r="C539" s="172" t="s">
        <v>2694</v>
      </c>
      <c r="D539" s="172" t="s">
        <v>95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0</v>
      </c>
      <c r="J539" s="176">
        <v>46000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-10.039999999999999</v>
      </c>
    </row>
    <row r="540" spans="1:16" ht="19.5" customHeight="1">
      <c r="A540" s="172" t="s">
        <v>3997</v>
      </c>
      <c r="B540" s="176">
        <v>46022</v>
      </c>
      <c r="C540" s="172" t="s">
        <v>2694</v>
      </c>
      <c r="D540" s="172" t="s">
        <v>82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46022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-3.35</v>
      </c>
    </row>
    <row r="541" spans="1:16" ht="19.5" customHeight="1">
      <c r="A541" s="172" t="s">
        <v>3996</v>
      </c>
      <c r="B541" s="176">
        <v>46022</v>
      </c>
      <c r="C541" s="172" t="s">
        <v>92</v>
      </c>
      <c r="D541" s="172" t="s">
        <v>96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0</v>
      </c>
      <c r="J541" s="176">
        <v>46000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customHeight="1">
      <c r="A542" s="172" t="s">
        <v>3996</v>
      </c>
      <c r="B542" s="176">
        <v>46022</v>
      </c>
      <c r="C542" s="172" t="s">
        <v>92</v>
      </c>
      <c r="D542" s="172" t="s">
        <v>97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0</v>
      </c>
      <c r="J542" s="176">
        <v>46000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</v>
      </c>
    </row>
    <row r="543" spans="1:16" ht="19.5" customHeight="1">
      <c r="A543" s="172" t="s">
        <v>3996</v>
      </c>
      <c r="B543" s="176">
        <v>46022</v>
      </c>
      <c r="C543" s="172" t="s">
        <v>2694</v>
      </c>
      <c r="D543" s="172" t="s">
        <v>98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0</v>
      </c>
      <c r="J543" s="176">
        <v>46000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customHeight="1">
      <c r="A544" s="172" t="s">
        <v>3995</v>
      </c>
      <c r="B544" s="176">
        <v>46022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46000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customHeight="1">
      <c r="A545" s="172" t="s">
        <v>3995</v>
      </c>
      <c r="B545" s="176">
        <v>46022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46000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</v>
      </c>
    </row>
    <row r="546" spans="1:16" ht="19.5" customHeight="1">
      <c r="A546" s="172" t="s">
        <v>3995</v>
      </c>
      <c r="B546" s="176">
        <v>46022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46000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customHeight="1">
      <c r="A547" s="172" t="s">
        <v>3998</v>
      </c>
      <c r="B547" s="176">
        <v>46022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1621</v>
      </c>
      <c r="J547" s="176">
        <v>46018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-134.12</v>
      </c>
    </row>
    <row r="548" spans="1:16" ht="19.5" customHeight="1">
      <c r="A548" s="172" t="s">
        <v>3998</v>
      </c>
      <c r="B548" s="176">
        <v>46022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1621</v>
      </c>
      <c r="J548" s="176">
        <v>46018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556.61</v>
      </c>
    </row>
    <row r="549" spans="1:16" ht="19.5" customHeight="1">
      <c r="A549" s="172" t="s">
        <v>3998</v>
      </c>
      <c r="B549" s="176">
        <v>46022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1621</v>
      </c>
      <c r="J549" s="176">
        <v>46018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5.57</v>
      </c>
    </row>
    <row r="550" spans="1:16" ht="19.5" customHeight="1">
      <c r="A550" s="172" t="s">
        <v>3998</v>
      </c>
      <c r="B550" s="176">
        <v>46022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46018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1058.82</v>
      </c>
    </row>
    <row r="551" spans="1:16" ht="19.5" customHeight="1">
      <c r="A551" s="172" t="s">
        <v>3998</v>
      </c>
      <c r="B551" s="176">
        <v>46022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46018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-697.03</v>
      </c>
    </row>
    <row r="552" spans="1:16" ht="19.5" customHeight="1">
      <c r="A552" s="172" t="s">
        <v>3998</v>
      </c>
      <c r="B552" s="176">
        <v>46022</v>
      </c>
      <c r="C552" s="172" t="s">
        <v>2694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46018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-14.72</v>
      </c>
    </row>
    <row r="553" spans="1:16" ht="19.5" customHeight="1">
      <c r="A553" s="172" t="s">
        <v>3999</v>
      </c>
      <c r="B553" s="176">
        <v>46022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1845</v>
      </c>
      <c r="J553" s="176">
        <v>46018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-140.5</v>
      </c>
    </row>
    <row r="554" spans="1:16" ht="19.5" customHeight="1">
      <c r="A554" s="172" t="s">
        <v>3999</v>
      </c>
      <c r="B554" s="176">
        <v>46022</v>
      </c>
      <c r="C554" s="172" t="s">
        <v>100</v>
      </c>
      <c r="D554" s="172" t="s">
        <v>101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1845</v>
      </c>
      <c r="J554" s="176">
        <v>46018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612.61</v>
      </c>
    </row>
    <row r="555" spans="1:16" ht="19.5" customHeight="1">
      <c r="A555" s="172" t="s">
        <v>3999</v>
      </c>
      <c r="B555" s="176">
        <v>46022</v>
      </c>
      <c r="C555" s="172" t="s">
        <v>100</v>
      </c>
      <c r="D555" s="172" t="s">
        <v>102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1845</v>
      </c>
      <c r="J555" s="176">
        <v>46018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6.13</v>
      </c>
    </row>
    <row r="556" spans="1:16" ht="19.5" customHeight="1">
      <c r="A556" s="172" t="s">
        <v>3999</v>
      </c>
      <c r="B556" s="176">
        <v>46022</v>
      </c>
      <c r="C556" s="172" t="s">
        <v>100</v>
      </c>
      <c r="D556" s="172" t="s">
        <v>103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1845</v>
      </c>
      <c r="J556" s="176">
        <v>46018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1226.26</v>
      </c>
    </row>
    <row r="557" spans="1:16" ht="19.5" customHeight="1">
      <c r="A557" s="172" t="s">
        <v>3999</v>
      </c>
      <c r="B557" s="176">
        <v>46022</v>
      </c>
      <c r="C557" s="172" t="s">
        <v>104</v>
      </c>
      <c r="D557" s="172" t="s">
        <v>105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1845</v>
      </c>
      <c r="J557" s="176">
        <v>46018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-793.35</v>
      </c>
    </row>
    <row r="558" spans="1:16" ht="19.5" customHeight="1">
      <c r="A558" s="172" t="s">
        <v>3999</v>
      </c>
      <c r="B558" s="176">
        <v>46022</v>
      </c>
      <c r="C558" s="172" t="s">
        <v>2694</v>
      </c>
      <c r="D558" s="172" t="s">
        <v>95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1845</v>
      </c>
      <c r="J558" s="176">
        <v>46018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-14.94</v>
      </c>
    </row>
    <row r="559" spans="1:16" ht="19.5" customHeight="1">
      <c r="A559" s="172" t="s">
        <v>4000</v>
      </c>
      <c r="B559" s="176">
        <v>46022</v>
      </c>
      <c r="C559" s="172" t="s">
        <v>92</v>
      </c>
      <c r="D559" s="172" t="s">
        <v>24</v>
      </c>
      <c r="E559" s="172" t="s">
        <v>41</v>
      </c>
      <c r="F559" s="172" t="s">
        <v>83</v>
      </c>
      <c r="G559" s="172" t="s">
        <v>84</v>
      </c>
      <c r="H559" s="177">
        <v>1</v>
      </c>
      <c r="I559" s="178">
        <v>1600</v>
      </c>
      <c r="J559" s="176">
        <v>46018</v>
      </c>
      <c r="K559" s="172" t="s">
        <v>93</v>
      </c>
      <c r="L559" s="172" t="s">
        <v>94</v>
      </c>
      <c r="M559" s="179">
        <v>0.43</v>
      </c>
      <c r="N559" s="177"/>
      <c r="O559" s="177">
        <v>42</v>
      </c>
      <c r="P559" s="180">
        <v>-119.03</v>
      </c>
    </row>
    <row r="560" spans="1:16" ht="19.5" customHeight="1">
      <c r="A560" s="172" t="s">
        <v>4000</v>
      </c>
      <c r="B560" s="176">
        <v>46022</v>
      </c>
      <c r="C560" s="172" t="s">
        <v>100</v>
      </c>
      <c r="D560" s="172" t="s">
        <v>101</v>
      </c>
      <c r="E560" s="172" t="s">
        <v>41</v>
      </c>
      <c r="F560" s="172" t="s">
        <v>83</v>
      </c>
      <c r="G560" s="172" t="s">
        <v>84</v>
      </c>
      <c r="H560" s="177">
        <v>1</v>
      </c>
      <c r="I560" s="178">
        <v>1600</v>
      </c>
      <c r="J560" s="176">
        <v>46018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549.52</v>
      </c>
    </row>
    <row r="561" spans="1:16" ht="19.5" customHeight="1">
      <c r="A561" s="172" t="s">
        <v>4000</v>
      </c>
      <c r="B561" s="176">
        <v>46022</v>
      </c>
      <c r="C561" s="172" t="s">
        <v>100</v>
      </c>
      <c r="D561" s="172" t="s">
        <v>102</v>
      </c>
      <c r="E561" s="172" t="s">
        <v>41</v>
      </c>
      <c r="F561" s="172" t="s">
        <v>83</v>
      </c>
      <c r="G561" s="172" t="s">
        <v>84</v>
      </c>
      <c r="H561" s="177">
        <v>1</v>
      </c>
      <c r="I561" s="178">
        <v>1600</v>
      </c>
      <c r="J561" s="176">
        <v>46018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5.5</v>
      </c>
    </row>
    <row r="562" spans="1:16" ht="19.5" customHeight="1">
      <c r="A562" s="172" t="s">
        <v>4000</v>
      </c>
      <c r="B562" s="176">
        <v>46022</v>
      </c>
      <c r="C562" s="172" t="s">
        <v>100</v>
      </c>
      <c r="D562" s="172" t="s">
        <v>103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1600</v>
      </c>
      <c r="J562" s="176">
        <v>46018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1044.98</v>
      </c>
    </row>
    <row r="563" spans="1:16" ht="19.5" customHeight="1">
      <c r="A563" s="172" t="s">
        <v>4000</v>
      </c>
      <c r="B563" s="176">
        <v>46022</v>
      </c>
      <c r="C563" s="172" t="s">
        <v>104</v>
      </c>
      <c r="D563" s="172" t="s">
        <v>105</v>
      </c>
      <c r="E563" s="172" t="s">
        <v>41</v>
      </c>
      <c r="F563" s="172" t="s">
        <v>83</v>
      </c>
      <c r="G563" s="172" t="s">
        <v>84</v>
      </c>
      <c r="H563" s="177">
        <v>1</v>
      </c>
      <c r="I563" s="178">
        <v>1600</v>
      </c>
      <c r="J563" s="176">
        <v>46018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-688</v>
      </c>
    </row>
    <row r="564" spans="1:16" ht="19.5" customHeight="1">
      <c r="A564" s="172" t="s">
        <v>4001</v>
      </c>
      <c r="B564" s="176">
        <v>46022</v>
      </c>
      <c r="C564" s="172" t="s">
        <v>92</v>
      </c>
      <c r="D564" s="172" t="s">
        <v>24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1621</v>
      </c>
      <c r="J564" s="176">
        <v>46018</v>
      </c>
      <c r="K564" s="172" t="s">
        <v>93</v>
      </c>
      <c r="L564" s="172" t="s">
        <v>94</v>
      </c>
      <c r="M564" s="179">
        <v>0.43</v>
      </c>
      <c r="N564" s="177"/>
      <c r="O564" s="177">
        <v>42</v>
      </c>
      <c r="P564" s="180">
        <v>-134.12</v>
      </c>
    </row>
    <row r="565" spans="1:16" ht="19.5" customHeight="1">
      <c r="A565" s="172" t="s">
        <v>4001</v>
      </c>
      <c r="B565" s="176">
        <v>46022</v>
      </c>
      <c r="C565" s="172" t="s">
        <v>100</v>
      </c>
      <c r="D565" s="172" t="s">
        <v>101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1621</v>
      </c>
      <c r="J565" s="176">
        <v>46018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617.14</v>
      </c>
    </row>
    <row r="566" spans="1:16" ht="19.5" customHeight="1">
      <c r="A566" s="172" t="s">
        <v>4001</v>
      </c>
      <c r="B566" s="176">
        <v>46022</v>
      </c>
      <c r="C566" s="172" t="s">
        <v>100</v>
      </c>
      <c r="D566" s="172" t="s">
        <v>102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1621</v>
      </c>
      <c r="J566" s="176">
        <v>46018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0</v>
      </c>
    </row>
    <row r="567" spans="1:16" ht="19.5" customHeight="1">
      <c r="A567" s="172" t="s">
        <v>4001</v>
      </c>
      <c r="B567" s="176">
        <v>46022</v>
      </c>
      <c r="C567" s="172" t="s">
        <v>100</v>
      </c>
      <c r="D567" s="172" t="s">
        <v>103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1621</v>
      </c>
      <c r="J567" s="176">
        <v>46018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1003.86</v>
      </c>
    </row>
    <row r="568" spans="1:16" ht="19.5" customHeight="1">
      <c r="A568" s="172" t="s">
        <v>4001</v>
      </c>
      <c r="B568" s="176">
        <v>46022</v>
      </c>
      <c r="C568" s="172" t="s">
        <v>104</v>
      </c>
      <c r="D568" s="172" t="s">
        <v>105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1621</v>
      </c>
      <c r="J568" s="176">
        <v>46018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-697.03</v>
      </c>
    </row>
    <row r="569" spans="1:16" ht="19.5" customHeight="1">
      <c r="A569" s="172" t="s">
        <v>4001</v>
      </c>
      <c r="B569" s="176">
        <v>46022</v>
      </c>
      <c r="C569" s="172" t="s">
        <v>2694</v>
      </c>
      <c r="D569" s="172" t="s">
        <v>95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1621</v>
      </c>
      <c r="J569" s="176">
        <v>46018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-9.23</v>
      </c>
    </row>
    <row r="570" spans="1:16" ht="19.5" customHeight="1">
      <c r="A570" s="172" t="s">
        <v>3998</v>
      </c>
      <c r="B570" s="176">
        <v>46022</v>
      </c>
      <c r="C570" s="172" t="s">
        <v>2694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46018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-10.58</v>
      </c>
    </row>
    <row r="571" spans="1:16" ht="19.5" customHeight="1">
      <c r="A571" s="172" t="s">
        <v>4002</v>
      </c>
      <c r="B571" s="176">
        <v>46022</v>
      </c>
      <c r="C571" s="172" t="s">
        <v>92</v>
      </c>
      <c r="D571" s="172" t="s">
        <v>24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1600</v>
      </c>
      <c r="J571" s="176">
        <v>46018</v>
      </c>
      <c r="K571" s="172" t="s">
        <v>93</v>
      </c>
      <c r="L571" s="172" t="s">
        <v>94</v>
      </c>
      <c r="M571" s="179">
        <v>0.43</v>
      </c>
      <c r="N571" s="177"/>
      <c r="O571" s="177">
        <v>42</v>
      </c>
      <c r="P571" s="180">
        <v>-119.03</v>
      </c>
    </row>
    <row r="572" spans="1:16" ht="19.5" customHeight="1">
      <c r="A572" s="172" t="s">
        <v>4002</v>
      </c>
      <c r="B572" s="176">
        <v>46022</v>
      </c>
      <c r="C572" s="172" t="s">
        <v>100</v>
      </c>
      <c r="D572" s="172" t="s">
        <v>101</v>
      </c>
      <c r="E572" s="172" t="s">
        <v>41</v>
      </c>
      <c r="F572" s="172" t="s">
        <v>83</v>
      </c>
      <c r="G572" s="172" t="s">
        <v>84</v>
      </c>
      <c r="H572" s="177">
        <v>1</v>
      </c>
      <c r="I572" s="178">
        <v>1600</v>
      </c>
      <c r="J572" s="176">
        <v>46018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549.52</v>
      </c>
    </row>
    <row r="573" spans="1:16" ht="19.5" customHeight="1">
      <c r="A573" s="172" t="s">
        <v>4002</v>
      </c>
      <c r="B573" s="176">
        <v>46022</v>
      </c>
      <c r="C573" s="172" t="s">
        <v>100</v>
      </c>
      <c r="D573" s="172" t="s">
        <v>102</v>
      </c>
      <c r="E573" s="172" t="s">
        <v>41</v>
      </c>
      <c r="F573" s="172" t="s">
        <v>83</v>
      </c>
      <c r="G573" s="172" t="s">
        <v>84</v>
      </c>
      <c r="H573" s="177">
        <v>1</v>
      </c>
      <c r="I573" s="178">
        <v>1600</v>
      </c>
      <c r="J573" s="176">
        <v>46018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5.5</v>
      </c>
    </row>
    <row r="574" spans="1:16" ht="19.5" customHeight="1">
      <c r="A574" s="172" t="s">
        <v>4002</v>
      </c>
      <c r="B574" s="176">
        <v>46022</v>
      </c>
      <c r="C574" s="172" t="s">
        <v>100</v>
      </c>
      <c r="D574" s="172" t="s">
        <v>103</v>
      </c>
      <c r="E574" s="172" t="s">
        <v>41</v>
      </c>
      <c r="F574" s="172" t="s">
        <v>83</v>
      </c>
      <c r="G574" s="172" t="s">
        <v>84</v>
      </c>
      <c r="H574" s="177">
        <v>1</v>
      </c>
      <c r="I574" s="178">
        <v>1600</v>
      </c>
      <c r="J574" s="176">
        <v>46018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1044.98</v>
      </c>
    </row>
    <row r="575" spans="1:16" ht="19.5" customHeight="1">
      <c r="A575" s="172" t="s">
        <v>4002</v>
      </c>
      <c r="B575" s="176">
        <v>46022</v>
      </c>
      <c r="C575" s="172" t="s">
        <v>104</v>
      </c>
      <c r="D575" s="172" t="s">
        <v>105</v>
      </c>
      <c r="E575" s="172" t="s">
        <v>41</v>
      </c>
      <c r="F575" s="172" t="s">
        <v>83</v>
      </c>
      <c r="G575" s="172" t="s">
        <v>84</v>
      </c>
      <c r="H575" s="177">
        <v>1</v>
      </c>
      <c r="I575" s="178">
        <v>1600</v>
      </c>
      <c r="J575" s="176">
        <v>46018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-688</v>
      </c>
    </row>
    <row r="576" spans="1:16" ht="19.5" customHeight="1">
      <c r="A576" s="172" t="s">
        <v>4002</v>
      </c>
      <c r="B576" s="176">
        <v>46022</v>
      </c>
      <c r="C576" s="172" t="s">
        <v>2694</v>
      </c>
      <c r="D576" s="172" t="s">
        <v>95</v>
      </c>
      <c r="E576" s="172" t="s">
        <v>41</v>
      </c>
      <c r="F576" s="172" t="s">
        <v>83</v>
      </c>
      <c r="G576" s="172" t="s">
        <v>84</v>
      </c>
      <c r="H576" s="177">
        <v>1</v>
      </c>
      <c r="I576" s="178">
        <v>1600</v>
      </c>
      <c r="J576" s="176">
        <v>46018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-11.2</v>
      </c>
    </row>
    <row r="577" spans="1:16" ht="19.5" customHeight="1">
      <c r="A577" s="172" t="s">
        <v>4003</v>
      </c>
      <c r="B577" s="176">
        <v>46022</v>
      </c>
      <c r="C577" s="172" t="s">
        <v>92</v>
      </c>
      <c r="D577" s="172" t="s">
        <v>24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1621</v>
      </c>
      <c r="J577" s="176">
        <v>46013</v>
      </c>
      <c r="K577" s="172" t="s">
        <v>93</v>
      </c>
      <c r="L577" s="172" t="s">
        <v>94</v>
      </c>
      <c r="M577" s="179">
        <v>0.43</v>
      </c>
      <c r="N577" s="177"/>
      <c r="O577" s="177">
        <v>43</v>
      </c>
      <c r="P577" s="180">
        <v>-138.22999999999999</v>
      </c>
    </row>
    <row r="578" spans="1:16" ht="19.5" customHeight="1">
      <c r="A578" s="172" t="s">
        <v>4003</v>
      </c>
      <c r="B578" s="176">
        <v>46022</v>
      </c>
      <c r="C578" s="172" t="s">
        <v>100</v>
      </c>
      <c r="D578" s="172" t="s">
        <v>101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1621</v>
      </c>
      <c r="J578" s="176">
        <v>46013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553.98</v>
      </c>
    </row>
    <row r="579" spans="1:16" ht="19.5" customHeight="1">
      <c r="A579" s="172" t="s">
        <v>4003</v>
      </c>
      <c r="B579" s="176">
        <v>46022</v>
      </c>
      <c r="C579" s="172" t="s">
        <v>100</v>
      </c>
      <c r="D579" s="172" t="s">
        <v>102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1621</v>
      </c>
      <c r="J579" s="176">
        <v>46013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5.54</v>
      </c>
    </row>
    <row r="580" spans="1:16" ht="19.5" customHeight="1">
      <c r="A580" s="172" t="s">
        <v>4003</v>
      </c>
      <c r="B580" s="176">
        <v>46022</v>
      </c>
      <c r="C580" s="172" t="s">
        <v>100</v>
      </c>
      <c r="D580" s="172" t="s">
        <v>103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1621</v>
      </c>
      <c r="J580" s="176">
        <v>46013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1061.48</v>
      </c>
    </row>
    <row r="581" spans="1:16" ht="19.5" customHeight="1">
      <c r="A581" s="172" t="s">
        <v>4003</v>
      </c>
      <c r="B581" s="176">
        <v>46022</v>
      </c>
      <c r="C581" s="172" t="s">
        <v>104</v>
      </c>
      <c r="D581" s="172" t="s">
        <v>105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1621</v>
      </c>
      <c r="J581" s="176">
        <v>46013</v>
      </c>
      <c r="K581" s="172" t="s">
        <v>93</v>
      </c>
      <c r="L581" s="172" t="s">
        <v>94</v>
      </c>
      <c r="M581" s="179">
        <v>0.43</v>
      </c>
      <c r="N581" s="177"/>
      <c r="O581" s="177"/>
      <c r="P581" s="180">
        <v>-697.03</v>
      </c>
    </row>
    <row r="582" spans="1:16" ht="19.5" customHeight="1">
      <c r="A582" s="172" t="s">
        <v>4003</v>
      </c>
      <c r="B582" s="176">
        <v>46022</v>
      </c>
      <c r="C582" s="172" t="s">
        <v>2694</v>
      </c>
      <c r="D582" s="172" t="s">
        <v>95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1621</v>
      </c>
      <c r="J582" s="176">
        <v>46013</v>
      </c>
      <c r="K582" s="172" t="s">
        <v>93</v>
      </c>
      <c r="L582" s="172" t="s">
        <v>94</v>
      </c>
      <c r="M582" s="179">
        <v>0.43</v>
      </c>
      <c r="N582" s="177"/>
      <c r="O582" s="177"/>
      <c r="P582" s="180">
        <v>-7.27</v>
      </c>
    </row>
    <row r="583" spans="1:16" ht="19.5" customHeight="1">
      <c r="A583" s="172" t="s">
        <v>4004</v>
      </c>
      <c r="B583" s="176">
        <v>46022</v>
      </c>
      <c r="C583" s="172" t="s">
        <v>92</v>
      </c>
      <c r="D583" s="172" t="s">
        <v>24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1621</v>
      </c>
      <c r="J583" s="176">
        <v>46015</v>
      </c>
      <c r="K583" s="172" t="s">
        <v>93</v>
      </c>
      <c r="L583" s="172" t="s">
        <v>94</v>
      </c>
      <c r="M583" s="179">
        <v>0.43</v>
      </c>
      <c r="N583" s="177"/>
      <c r="O583" s="177">
        <v>43</v>
      </c>
      <c r="P583" s="180">
        <v>-138.22999999999999</v>
      </c>
    </row>
    <row r="584" spans="1:16" ht="19.5" customHeight="1">
      <c r="A584" s="172" t="s">
        <v>4004</v>
      </c>
      <c r="B584" s="176">
        <v>46022</v>
      </c>
      <c r="C584" s="172" t="s">
        <v>100</v>
      </c>
      <c r="D584" s="172" t="s">
        <v>101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1621</v>
      </c>
      <c r="J584" s="176">
        <v>46015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556.61</v>
      </c>
    </row>
    <row r="585" spans="1:16" ht="19.5" customHeight="1">
      <c r="A585" s="172" t="s">
        <v>4004</v>
      </c>
      <c r="B585" s="176">
        <v>46022</v>
      </c>
      <c r="C585" s="172" t="s">
        <v>100</v>
      </c>
      <c r="D585" s="172" t="s">
        <v>102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1621</v>
      </c>
      <c r="J585" s="176">
        <v>46015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5.57</v>
      </c>
    </row>
    <row r="586" spans="1:16" ht="19.5" customHeight="1">
      <c r="A586" s="172" t="s">
        <v>4004</v>
      </c>
      <c r="B586" s="176">
        <v>46022</v>
      </c>
      <c r="C586" s="172" t="s">
        <v>100</v>
      </c>
      <c r="D586" s="172" t="s">
        <v>103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1621</v>
      </c>
      <c r="J586" s="176">
        <v>46015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1058.82</v>
      </c>
    </row>
    <row r="587" spans="1:16" ht="19.5" customHeight="1">
      <c r="A587" s="172" t="s">
        <v>4004</v>
      </c>
      <c r="B587" s="176">
        <v>46022</v>
      </c>
      <c r="C587" s="172" t="s">
        <v>104</v>
      </c>
      <c r="D587" s="172" t="s">
        <v>105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-697.03</v>
      </c>
    </row>
    <row r="588" spans="1:16" ht="19.5" customHeight="1">
      <c r="A588" s="172" t="s">
        <v>4004</v>
      </c>
      <c r="B588" s="176">
        <v>46022</v>
      </c>
      <c r="C588" s="172" t="s">
        <v>2694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46015</v>
      </c>
      <c r="K588" s="172" t="s">
        <v>93</v>
      </c>
      <c r="L588" s="172" t="s">
        <v>94</v>
      </c>
      <c r="M588" s="179">
        <v>0.43</v>
      </c>
      <c r="N588" s="177"/>
      <c r="O588" s="177"/>
      <c r="P588" s="180">
        <v>-7.69</v>
      </c>
    </row>
    <row r="589" spans="1:16" ht="19.5" customHeight="1">
      <c r="A589" s="172" t="s">
        <v>4005</v>
      </c>
      <c r="B589" s="176">
        <v>46022</v>
      </c>
      <c r="C589" s="172" t="s">
        <v>92</v>
      </c>
      <c r="D589" s="172" t="s">
        <v>24</v>
      </c>
      <c r="E589" s="172" t="s">
        <v>41</v>
      </c>
      <c r="F589" s="172" t="s">
        <v>83</v>
      </c>
      <c r="G589" s="172" t="s">
        <v>84</v>
      </c>
      <c r="H589" s="177">
        <v>1</v>
      </c>
      <c r="I589" s="178">
        <v>1600</v>
      </c>
      <c r="J589" s="176">
        <v>46019</v>
      </c>
      <c r="K589" s="172" t="s">
        <v>93</v>
      </c>
      <c r="L589" s="172" t="s">
        <v>94</v>
      </c>
      <c r="M589" s="179">
        <v>0.43</v>
      </c>
      <c r="N589" s="177"/>
      <c r="O589" s="177">
        <v>41</v>
      </c>
      <c r="P589" s="180">
        <v>-115.23</v>
      </c>
    </row>
    <row r="590" spans="1:16" ht="19.5" customHeight="1">
      <c r="A590" s="172" t="s">
        <v>4005</v>
      </c>
      <c r="B590" s="176">
        <v>46022</v>
      </c>
      <c r="C590" s="172" t="s">
        <v>100</v>
      </c>
      <c r="D590" s="172" t="s">
        <v>101</v>
      </c>
      <c r="E590" s="172" t="s">
        <v>41</v>
      </c>
      <c r="F590" s="172" t="s">
        <v>83</v>
      </c>
      <c r="G590" s="172" t="s">
        <v>84</v>
      </c>
      <c r="H590" s="177">
        <v>1</v>
      </c>
      <c r="I590" s="178">
        <v>1600</v>
      </c>
      <c r="J590" s="176">
        <v>46019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608.94000000000005</v>
      </c>
    </row>
    <row r="591" spans="1:16" ht="19.5" customHeight="1">
      <c r="A591" s="172" t="s">
        <v>4005</v>
      </c>
      <c r="B591" s="176">
        <v>46022</v>
      </c>
      <c r="C591" s="172" t="s">
        <v>100</v>
      </c>
      <c r="D591" s="172" t="s">
        <v>102</v>
      </c>
      <c r="E591" s="172" t="s">
        <v>41</v>
      </c>
      <c r="F591" s="172" t="s">
        <v>83</v>
      </c>
      <c r="G591" s="172" t="s">
        <v>84</v>
      </c>
      <c r="H591" s="177">
        <v>1</v>
      </c>
      <c r="I591" s="178">
        <v>1600</v>
      </c>
      <c r="J591" s="176">
        <v>46019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0</v>
      </c>
    </row>
    <row r="592" spans="1:16" ht="19.5" customHeight="1">
      <c r="A592" s="172" t="s">
        <v>4005</v>
      </c>
      <c r="B592" s="176">
        <v>46022</v>
      </c>
      <c r="C592" s="172" t="s">
        <v>100</v>
      </c>
      <c r="D592" s="172" t="s">
        <v>103</v>
      </c>
      <c r="E592" s="172" t="s">
        <v>41</v>
      </c>
      <c r="F592" s="172" t="s">
        <v>83</v>
      </c>
      <c r="G592" s="172" t="s">
        <v>84</v>
      </c>
      <c r="H592" s="177">
        <v>1</v>
      </c>
      <c r="I592" s="178">
        <v>1600</v>
      </c>
      <c r="J592" s="176">
        <v>46019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991.06</v>
      </c>
    </row>
    <row r="593" spans="1:16" ht="19.5" customHeight="1">
      <c r="A593" s="172" t="s">
        <v>4005</v>
      </c>
      <c r="B593" s="176">
        <v>46022</v>
      </c>
      <c r="C593" s="172" t="s">
        <v>104</v>
      </c>
      <c r="D593" s="172" t="s">
        <v>105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1600</v>
      </c>
      <c r="J593" s="176">
        <v>46019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-688</v>
      </c>
    </row>
    <row r="594" spans="1:16" ht="19.5" customHeight="1">
      <c r="A594" s="172" t="s">
        <v>4005</v>
      </c>
      <c r="B594" s="176">
        <v>46022</v>
      </c>
      <c r="C594" s="172" t="s">
        <v>2694</v>
      </c>
      <c r="D594" s="172" t="s">
        <v>95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1600</v>
      </c>
      <c r="J594" s="176">
        <v>46019</v>
      </c>
      <c r="K594" s="172" t="s">
        <v>93</v>
      </c>
      <c r="L594" s="172" t="s">
        <v>94</v>
      </c>
      <c r="M594" s="179">
        <v>0.43</v>
      </c>
      <c r="N594" s="177"/>
      <c r="O594" s="177"/>
      <c r="P594" s="180">
        <v>-8.98</v>
      </c>
    </row>
    <row r="595" spans="1:16" ht="19.5" customHeight="1">
      <c r="A595" s="172" t="s">
        <v>4003</v>
      </c>
      <c r="B595" s="176">
        <v>46022</v>
      </c>
      <c r="C595" s="172" t="s">
        <v>2694</v>
      </c>
      <c r="D595" s="172" t="s">
        <v>82</v>
      </c>
      <c r="E595" s="172" t="s">
        <v>53</v>
      </c>
      <c r="F595" s="172" t="s">
        <v>120</v>
      </c>
      <c r="G595" s="172" t="s">
        <v>84</v>
      </c>
      <c r="H595" s="177">
        <v>1</v>
      </c>
      <c r="I595" s="178">
        <v>0</v>
      </c>
      <c r="J595" s="176">
        <v>46013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-10.53</v>
      </c>
    </row>
    <row r="596" spans="1:16" ht="19.5" customHeight="1">
      <c r="A596" s="172" t="s">
        <v>4006</v>
      </c>
      <c r="B596" s="176">
        <v>46022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46018</v>
      </c>
      <c r="K596" s="172" t="s">
        <v>93</v>
      </c>
      <c r="L596" s="172" t="s">
        <v>94</v>
      </c>
      <c r="M596" s="179">
        <v>0.43</v>
      </c>
      <c r="N596" s="177"/>
      <c r="O596" s="177">
        <v>42</v>
      </c>
      <c r="P596" s="180">
        <v>-134.12</v>
      </c>
    </row>
    <row r="597" spans="1:16" ht="19.5" customHeight="1">
      <c r="A597" s="172" t="s">
        <v>4006</v>
      </c>
      <c r="B597" s="176">
        <v>46022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46018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557.14</v>
      </c>
    </row>
    <row r="598" spans="1:16" ht="19.5" customHeight="1">
      <c r="A598" s="172" t="s">
        <v>4006</v>
      </c>
      <c r="B598" s="176">
        <v>46022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46018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5.57</v>
      </c>
    </row>
    <row r="599" spans="1:16" ht="19.5" customHeight="1">
      <c r="A599" s="172" t="s">
        <v>4006</v>
      </c>
      <c r="B599" s="176">
        <v>46022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46018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1058.29</v>
      </c>
    </row>
    <row r="600" spans="1:16" ht="19.5" customHeight="1">
      <c r="A600" s="172" t="s">
        <v>4006</v>
      </c>
      <c r="B600" s="176">
        <v>46022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1621</v>
      </c>
      <c r="J600" s="176">
        <v>46018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-697.03</v>
      </c>
    </row>
    <row r="601" spans="1:16" ht="19.5" customHeight="1">
      <c r="A601" s="172" t="s">
        <v>4006</v>
      </c>
      <c r="B601" s="176">
        <v>46022</v>
      </c>
      <c r="C601" s="172" t="s">
        <v>2694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1621</v>
      </c>
      <c r="J601" s="176">
        <v>46018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-12.16</v>
      </c>
    </row>
    <row r="602" spans="1:16" ht="19.5" customHeight="1">
      <c r="A602" s="172" t="s">
        <v>4004</v>
      </c>
      <c r="B602" s="176">
        <v>46022</v>
      </c>
      <c r="C602" s="172" t="s">
        <v>2694</v>
      </c>
      <c r="D602" s="172" t="s">
        <v>82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0</v>
      </c>
      <c r="J602" s="176">
        <v>46015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-10.58</v>
      </c>
    </row>
    <row r="603" spans="1:16" ht="19.5" customHeight="1">
      <c r="A603" s="172" t="s">
        <v>4007</v>
      </c>
      <c r="B603" s="176">
        <v>46022</v>
      </c>
      <c r="C603" s="172" t="s">
        <v>92</v>
      </c>
      <c r="D603" s="172" t="s">
        <v>24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1621</v>
      </c>
      <c r="J603" s="176">
        <v>46017</v>
      </c>
      <c r="K603" s="172" t="s">
        <v>93</v>
      </c>
      <c r="L603" s="172" t="s">
        <v>94</v>
      </c>
      <c r="M603" s="179">
        <v>0.43</v>
      </c>
      <c r="N603" s="177"/>
      <c r="O603" s="177">
        <v>43</v>
      </c>
      <c r="P603" s="180">
        <v>-138.22999999999999</v>
      </c>
    </row>
    <row r="604" spans="1:16" ht="19.5" customHeight="1">
      <c r="A604" s="172" t="s">
        <v>4007</v>
      </c>
      <c r="B604" s="176">
        <v>46022</v>
      </c>
      <c r="C604" s="172" t="s">
        <v>100</v>
      </c>
      <c r="D604" s="172" t="s">
        <v>101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1621</v>
      </c>
      <c r="J604" s="176">
        <v>46017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557.14</v>
      </c>
    </row>
    <row r="605" spans="1:16" ht="19.5" customHeight="1">
      <c r="A605" s="172" t="s">
        <v>4007</v>
      </c>
      <c r="B605" s="176">
        <v>46022</v>
      </c>
      <c r="C605" s="172" t="s">
        <v>100</v>
      </c>
      <c r="D605" s="172" t="s">
        <v>102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1621</v>
      </c>
      <c r="J605" s="176">
        <v>46017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5.57</v>
      </c>
    </row>
    <row r="606" spans="1:16" ht="19.5" customHeight="1">
      <c r="A606" s="172" t="s">
        <v>4007</v>
      </c>
      <c r="B606" s="176">
        <v>46022</v>
      </c>
      <c r="C606" s="172" t="s">
        <v>100</v>
      </c>
      <c r="D606" s="172" t="s">
        <v>103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1621</v>
      </c>
      <c r="J606" s="176">
        <v>46017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1058.29</v>
      </c>
    </row>
    <row r="607" spans="1:16" ht="19.5" customHeight="1">
      <c r="A607" s="172" t="s">
        <v>4007</v>
      </c>
      <c r="B607" s="176">
        <v>46022</v>
      </c>
      <c r="C607" s="172" t="s">
        <v>104</v>
      </c>
      <c r="D607" s="172" t="s">
        <v>105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1621</v>
      </c>
      <c r="J607" s="176">
        <v>46017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-697.03</v>
      </c>
    </row>
    <row r="608" spans="1:16" ht="19.5" customHeight="1">
      <c r="A608" s="172" t="s">
        <v>4007</v>
      </c>
      <c r="B608" s="176">
        <v>46022</v>
      </c>
      <c r="C608" s="172" t="s">
        <v>2694</v>
      </c>
      <c r="D608" s="172" t="s">
        <v>95</v>
      </c>
      <c r="E608" s="172" t="s">
        <v>53</v>
      </c>
      <c r="F608" s="172" t="s">
        <v>120</v>
      </c>
      <c r="G608" s="172" t="s">
        <v>84</v>
      </c>
      <c r="H608" s="177">
        <v>1</v>
      </c>
      <c r="I608" s="178">
        <v>1621</v>
      </c>
      <c r="J608" s="176">
        <v>46017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-6.34</v>
      </c>
    </row>
    <row r="609" spans="1:16" ht="19.5" customHeight="1">
      <c r="A609" s="172" t="s">
        <v>4008</v>
      </c>
      <c r="B609" s="176">
        <v>46022</v>
      </c>
      <c r="C609" s="172" t="s">
        <v>92</v>
      </c>
      <c r="D609" s="172" t="s">
        <v>24</v>
      </c>
      <c r="E609" s="172" t="s">
        <v>53</v>
      </c>
      <c r="F609" s="172" t="s">
        <v>120</v>
      </c>
      <c r="G609" s="172" t="s">
        <v>84</v>
      </c>
      <c r="H609" s="177">
        <v>1</v>
      </c>
      <c r="I609" s="178">
        <v>1621</v>
      </c>
      <c r="J609" s="176">
        <v>46017</v>
      </c>
      <c r="K609" s="172" t="s">
        <v>93</v>
      </c>
      <c r="L609" s="172" t="s">
        <v>94</v>
      </c>
      <c r="M609" s="179">
        <v>0.43</v>
      </c>
      <c r="N609" s="177"/>
      <c r="O609" s="177">
        <v>43</v>
      </c>
      <c r="P609" s="180">
        <v>-138.22999999999999</v>
      </c>
    </row>
    <row r="610" spans="1:16" ht="19.5" customHeight="1">
      <c r="A610" s="172" t="s">
        <v>4008</v>
      </c>
      <c r="B610" s="176">
        <v>46022</v>
      </c>
      <c r="C610" s="172" t="s">
        <v>100</v>
      </c>
      <c r="D610" s="172" t="s">
        <v>101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1621</v>
      </c>
      <c r="J610" s="176">
        <v>46017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4008</v>
      </c>
      <c r="B611" s="176">
        <v>46022</v>
      </c>
      <c r="C611" s="172" t="s">
        <v>100</v>
      </c>
      <c r="D611" s="172" t="s">
        <v>102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1621</v>
      </c>
      <c r="J611" s="176">
        <v>46017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4008</v>
      </c>
      <c r="B612" s="176">
        <v>46022</v>
      </c>
      <c r="C612" s="172" t="s">
        <v>100</v>
      </c>
      <c r="D612" s="172" t="s">
        <v>103</v>
      </c>
      <c r="E612" s="172" t="s">
        <v>53</v>
      </c>
      <c r="F612" s="172" t="s">
        <v>120</v>
      </c>
      <c r="G612" s="172" t="s">
        <v>84</v>
      </c>
      <c r="H612" s="177">
        <v>1</v>
      </c>
      <c r="I612" s="178">
        <v>1621</v>
      </c>
      <c r="J612" s="176">
        <v>46017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4008</v>
      </c>
      <c r="B613" s="176">
        <v>46022</v>
      </c>
      <c r="C613" s="172" t="s">
        <v>104</v>
      </c>
      <c r="D613" s="172" t="s">
        <v>105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1621</v>
      </c>
      <c r="J613" s="176">
        <v>46017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4008</v>
      </c>
      <c r="B614" s="176">
        <v>46022</v>
      </c>
      <c r="C614" s="172" t="s">
        <v>2694</v>
      </c>
      <c r="D614" s="172" t="s">
        <v>95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1621</v>
      </c>
      <c r="J614" s="176">
        <v>46017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-10.34</v>
      </c>
    </row>
    <row r="615" spans="1:16" ht="19.5" customHeight="1">
      <c r="A615" s="172" t="s">
        <v>4009</v>
      </c>
      <c r="B615" s="176">
        <v>46022</v>
      </c>
      <c r="C615" s="172" t="s">
        <v>92</v>
      </c>
      <c r="D615" s="172" t="s">
        <v>24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1621</v>
      </c>
      <c r="J615" s="176">
        <v>46018</v>
      </c>
      <c r="K615" s="172" t="s">
        <v>93</v>
      </c>
      <c r="L615" s="172" t="s">
        <v>94</v>
      </c>
      <c r="M615" s="179">
        <v>0.43</v>
      </c>
      <c r="N615" s="177"/>
      <c r="O615" s="177">
        <v>42</v>
      </c>
      <c r="P615" s="180">
        <v>-134.12</v>
      </c>
    </row>
    <row r="616" spans="1:16" ht="19.5" customHeight="1">
      <c r="A616" s="172" t="s">
        <v>4009</v>
      </c>
      <c r="B616" s="176">
        <v>46022</v>
      </c>
      <c r="C616" s="172" t="s">
        <v>100</v>
      </c>
      <c r="D616" s="172" t="s">
        <v>101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1621</v>
      </c>
      <c r="J616" s="176">
        <v>46018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557.14</v>
      </c>
    </row>
    <row r="617" spans="1:16" ht="19.5" customHeight="1">
      <c r="A617" s="172" t="s">
        <v>4009</v>
      </c>
      <c r="B617" s="176">
        <v>46022</v>
      </c>
      <c r="C617" s="172" t="s">
        <v>100</v>
      </c>
      <c r="D617" s="172" t="s">
        <v>102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1621</v>
      </c>
      <c r="J617" s="176">
        <v>46018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5.57</v>
      </c>
    </row>
    <row r="618" spans="1:16" ht="19.5" customHeight="1">
      <c r="A618" s="172" t="s">
        <v>4009</v>
      </c>
      <c r="B618" s="176">
        <v>46022</v>
      </c>
      <c r="C618" s="172" t="s">
        <v>100</v>
      </c>
      <c r="D618" s="172" t="s">
        <v>103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1621</v>
      </c>
      <c r="J618" s="176">
        <v>46018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1058.29</v>
      </c>
    </row>
    <row r="619" spans="1:16" ht="19.5" customHeight="1">
      <c r="A619" s="172" t="s">
        <v>4009</v>
      </c>
      <c r="B619" s="176">
        <v>46022</v>
      </c>
      <c r="C619" s="172" t="s">
        <v>104</v>
      </c>
      <c r="D619" s="172" t="s">
        <v>105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1621</v>
      </c>
      <c r="J619" s="176">
        <v>46018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4008</v>
      </c>
      <c r="B620" s="176">
        <v>46022</v>
      </c>
      <c r="C620" s="172" t="s">
        <v>2694</v>
      </c>
      <c r="D620" s="172" t="s">
        <v>82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0</v>
      </c>
      <c r="J620" s="176">
        <v>46017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-10.58</v>
      </c>
    </row>
    <row r="621" spans="1:16" ht="19.5" customHeight="1">
      <c r="A621" s="172" t="s">
        <v>4009</v>
      </c>
      <c r="B621" s="176">
        <v>46022</v>
      </c>
      <c r="C621" s="172" t="s">
        <v>2694</v>
      </c>
      <c r="D621" s="172" t="s">
        <v>82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0</v>
      </c>
      <c r="J621" s="176">
        <v>46018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-10.59</v>
      </c>
    </row>
    <row r="622" spans="1:16" ht="19.5" customHeight="1">
      <c r="A622" s="172" t="s">
        <v>4010</v>
      </c>
      <c r="B622" s="176">
        <v>46022</v>
      </c>
      <c r="C622" s="172" t="s">
        <v>92</v>
      </c>
      <c r="D622" s="172" t="s">
        <v>24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1600</v>
      </c>
      <c r="J622" s="176">
        <v>46016</v>
      </c>
      <c r="K622" s="172" t="s">
        <v>93</v>
      </c>
      <c r="L622" s="172" t="s">
        <v>94</v>
      </c>
      <c r="M622" s="179">
        <v>0.43</v>
      </c>
      <c r="N622" s="177"/>
      <c r="O622" s="177">
        <v>43</v>
      </c>
      <c r="P622" s="180">
        <v>-122.83</v>
      </c>
    </row>
    <row r="623" spans="1:16" ht="19.5" customHeight="1">
      <c r="A623" s="172" t="s">
        <v>4010</v>
      </c>
      <c r="B623" s="176">
        <v>46022</v>
      </c>
      <c r="C623" s="172" t="s">
        <v>100</v>
      </c>
      <c r="D623" s="172" t="s">
        <v>101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1600</v>
      </c>
      <c r="J623" s="176">
        <v>46016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549.52</v>
      </c>
    </row>
    <row r="624" spans="1:16" ht="19.5" customHeight="1">
      <c r="A624" s="172" t="s">
        <v>4010</v>
      </c>
      <c r="B624" s="176">
        <v>46022</v>
      </c>
      <c r="C624" s="172" t="s">
        <v>100</v>
      </c>
      <c r="D624" s="172" t="s">
        <v>102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1600</v>
      </c>
      <c r="J624" s="176">
        <v>46016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5.5</v>
      </c>
    </row>
    <row r="625" spans="1:16" ht="19.5" customHeight="1">
      <c r="A625" s="172" t="s">
        <v>4010</v>
      </c>
      <c r="B625" s="176">
        <v>46022</v>
      </c>
      <c r="C625" s="172" t="s">
        <v>100</v>
      </c>
      <c r="D625" s="172" t="s">
        <v>103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1600</v>
      </c>
      <c r="J625" s="176">
        <v>46016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1044.98</v>
      </c>
    </row>
    <row r="626" spans="1:16" ht="19.5" customHeight="1">
      <c r="A626" s="172" t="s">
        <v>4010</v>
      </c>
      <c r="B626" s="176">
        <v>46022</v>
      </c>
      <c r="C626" s="172" t="s">
        <v>104</v>
      </c>
      <c r="D626" s="172" t="s">
        <v>105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1600</v>
      </c>
      <c r="J626" s="176">
        <v>46016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-688</v>
      </c>
    </row>
    <row r="627" spans="1:16" ht="19.5" customHeight="1">
      <c r="A627" s="172" t="s">
        <v>4011</v>
      </c>
      <c r="B627" s="176">
        <v>46022</v>
      </c>
      <c r="C627" s="172" t="s">
        <v>92</v>
      </c>
      <c r="D627" s="172" t="s">
        <v>24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1600</v>
      </c>
      <c r="J627" s="176">
        <v>46020</v>
      </c>
      <c r="K627" s="172" t="s">
        <v>93</v>
      </c>
      <c r="L627" s="172" t="s">
        <v>94</v>
      </c>
      <c r="M627" s="179">
        <v>0.43</v>
      </c>
      <c r="N627" s="177"/>
      <c r="O627" s="177">
        <v>41</v>
      </c>
      <c r="P627" s="180">
        <v>-115.23</v>
      </c>
    </row>
    <row r="628" spans="1:16" ht="19.5" customHeight="1">
      <c r="A628" s="172" t="s">
        <v>4011</v>
      </c>
      <c r="B628" s="176">
        <v>46022</v>
      </c>
      <c r="C628" s="172" t="s">
        <v>100</v>
      </c>
      <c r="D628" s="172" t="s">
        <v>101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1600</v>
      </c>
      <c r="J628" s="176">
        <v>46020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549</v>
      </c>
    </row>
    <row r="629" spans="1:16" ht="19.5" customHeight="1">
      <c r="A629" s="172" t="s">
        <v>4011</v>
      </c>
      <c r="B629" s="176">
        <v>46022</v>
      </c>
      <c r="C629" s="172" t="s">
        <v>100</v>
      </c>
      <c r="D629" s="172" t="s">
        <v>102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1600</v>
      </c>
      <c r="J629" s="176">
        <v>46020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5.49</v>
      </c>
    </row>
    <row r="630" spans="1:16" ht="19.5" customHeight="1">
      <c r="A630" s="172" t="s">
        <v>4011</v>
      </c>
      <c r="B630" s="176">
        <v>46022</v>
      </c>
      <c r="C630" s="172" t="s">
        <v>100</v>
      </c>
      <c r="D630" s="172" t="s">
        <v>103</v>
      </c>
      <c r="E630" s="172" t="s">
        <v>41</v>
      </c>
      <c r="F630" s="172" t="s">
        <v>83</v>
      </c>
      <c r="G630" s="172" t="s">
        <v>84</v>
      </c>
      <c r="H630" s="177">
        <v>1</v>
      </c>
      <c r="I630" s="178">
        <v>1600</v>
      </c>
      <c r="J630" s="176">
        <v>46020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1045.51</v>
      </c>
    </row>
    <row r="631" spans="1:16" ht="19.5" customHeight="1">
      <c r="A631" s="172" t="s">
        <v>4011</v>
      </c>
      <c r="B631" s="176">
        <v>46022</v>
      </c>
      <c r="C631" s="172" t="s">
        <v>104</v>
      </c>
      <c r="D631" s="172" t="s">
        <v>105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1600</v>
      </c>
      <c r="J631" s="176">
        <v>46020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-688</v>
      </c>
    </row>
    <row r="632" spans="1:16" ht="19.5" customHeight="1">
      <c r="A632" s="172" t="s">
        <v>4011</v>
      </c>
      <c r="B632" s="176">
        <v>46022</v>
      </c>
      <c r="C632" s="172" t="s">
        <v>2694</v>
      </c>
      <c r="D632" s="172" t="s">
        <v>95</v>
      </c>
      <c r="E632" s="172" t="s">
        <v>41</v>
      </c>
      <c r="F632" s="172" t="s">
        <v>83</v>
      </c>
      <c r="G632" s="172" t="s">
        <v>84</v>
      </c>
      <c r="H632" s="177">
        <v>1</v>
      </c>
      <c r="I632" s="178">
        <v>1600</v>
      </c>
      <c r="J632" s="176">
        <v>46020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-9.85</v>
      </c>
    </row>
    <row r="633" spans="1:16" ht="19.5" customHeight="1">
      <c r="A633" s="172" t="s">
        <v>4012</v>
      </c>
      <c r="B633" s="176">
        <v>46022</v>
      </c>
      <c r="C633" s="172" t="s">
        <v>92</v>
      </c>
      <c r="D633" s="172" t="s">
        <v>24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46021</v>
      </c>
      <c r="K633" s="172" t="s">
        <v>93</v>
      </c>
      <c r="L633" s="172" t="s">
        <v>94</v>
      </c>
      <c r="M633" s="179">
        <v>0.43</v>
      </c>
      <c r="N633" s="177"/>
      <c r="O633" s="177">
        <v>40</v>
      </c>
      <c r="P633" s="180">
        <v>-125.9</v>
      </c>
    </row>
    <row r="634" spans="1:16" ht="19.5" customHeight="1">
      <c r="A634" s="172" t="s">
        <v>4012</v>
      </c>
      <c r="B634" s="176">
        <v>46022</v>
      </c>
      <c r="C634" s="172" t="s">
        <v>100</v>
      </c>
      <c r="D634" s="172" t="s">
        <v>101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46021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373.14</v>
      </c>
    </row>
    <row r="635" spans="1:16" ht="19.5" customHeight="1">
      <c r="A635" s="172" t="s">
        <v>4012</v>
      </c>
      <c r="B635" s="176">
        <v>46022</v>
      </c>
      <c r="C635" s="172" t="s">
        <v>100</v>
      </c>
      <c r="D635" s="172" t="s">
        <v>102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46021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3.73</v>
      </c>
    </row>
    <row r="636" spans="1:16" ht="19.5" customHeight="1">
      <c r="A636" s="172" t="s">
        <v>4012</v>
      </c>
      <c r="B636" s="176">
        <v>46022</v>
      </c>
      <c r="C636" s="172" t="s">
        <v>100</v>
      </c>
      <c r="D636" s="172" t="s">
        <v>103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1621</v>
      </c>
      <c r="J636" s="176">
        <v>46021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1244.1300000000001</v>
      </c>
    </row>
    <row r="637" spans="1:16" ht="19.5" customHeight="1">
      <c r="A637" s="172" t="s">
        <v>4012</v>
      </c>
      <c r="B637" s="176">
        <v>46022</v>
      </c>
      <c r="C637" s="172" t="s">
        <v>104</v>
      </c>
      <c r="D637" s="172" t="s">
        <v>105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46021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-697.03</v>
      </c>
    </row>
    <row r="638" spans="1:16" ht="19.5" customHeight="1">
      <c r="A638" s="172" t="s">
        <v>4012</v>
      </c>
      <c r="B638" s="176">
        <v>46022</v>
      </c>
      <c r="C638" s="172" t="s">
        <v>2694</v>
      </c>
      <c r="D638" s="172" t="s">
        <v>95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46021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-7.45</v>
      </c>
    </row>
    <row r="639" spans="1:16" ht="19.5" customHeight="1">
      <c r="A639" s="172" t="s">
        <v>468</v>
      </c>
      <c r="B639" s="176">
        <v>46022</v>
      </c>
      <c r="C639" s="172" t="s">
        <v>166</v>
      </c>
      <c r="D639" s="172" t="s">
        <v>167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-1621</v>
      </c>
      <c r="J639" s="176">
        <v>46018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-576.19000000000005</v>
      </c>
    </row>
    <row r="640" spans="1:16" ht="19.5" customHeight="1">
      <c r="A640" s="172" t="s">
        <v>468</v>
      </c>
      <c r="B640" s="176">
        <v>46022</v>
      </c>
      <c r="C640" s="172" t="s">
        <v>166</v>
      </c>
      <c r="D640" s="172" t="s">
        <v>102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-1621</v>
      </c>
      <c r="J640" s="176">
        <v>46018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-5.76</v>
      </c>
    </row>
    <row r="641" spans="1:16" ht="19.5" customHeight="1">
      <c r="A641" s="172" t="s">
        <v>468</v>
      </c>
      <c r="B641" s="176">
        <v>46022</v>
      </c>
      <c r="C641" s="172" t="s">
        <v>166</v>
      </c>
      <c r="D641" s="172" t="s">
        <v>103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-1621</v>
      </c>
      <c r="J641" s="176">
        <v>46018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-1039.05</v>
      </c>
    </row>
    <row r="642" spans="1:16" ht="19.5" customHeight="1">
      <c r="A642" s="172" t="s">
        <v>468</v>
      </c>
      <c r="B642" s="176">
        <v>46022</v>
      </c>
      <c r="C642" s="172" t="s">
        <v>104</v>
      </c>
      <c r="D642" s="172" t="s">
        <v>168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-1621</v>
      </c>
      <c r="J642" s="176">
        <v>46018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697.03</v>
      </c>
    </row>
    <row r="643" spans="1:16" ht="19.5" customHeight="1">
      <c r="A643" s="172" t="s">
        <v>4013</v>
      </c>
      <c r="B643" s="176">
        <v>46022</v>
      </c>
      <c r="C643" s="172" t="s">
        <v>2694</v>
      </c>
      <c r="D643" s="172" t="s">
        <v>82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0</v>
      </c>
      <c r="J643" s="176">
        <v>46022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-5.9</v>
      </c>
    </row>
    <row r="644" spans="1:16" ht="19.5" customHeight="1">
      <c r="A644" s="172" t="s">
        <v>4014</v>
      </c>
      <c r="B644" s="176">
        <v>46022</v>
      </c>
      <c r="C644" s="172" t="s">
        <v>2694</v>
      </c>
      <c r="D644" s="172" t="s">
        <v>82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46018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10.95</v>
      </c>
    </row>
    <row r="645" spans="1:16" ht="19.5" customHeight="1">
      <c r="A645" s="172" t="s">
        <v>4015</v>
      </c>
      <c r="B645" s="176">
        <v>46022</v>
      </c>
      <c r="C645" s="172" t="s">
        <v>92</v>
      </c>
      <c r="D645" s="172" t="s">
        <v>24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46007</v>
      </c>
      <c r="K645" s="172" t="s">
        <v>93</v>
      </c>
      <c r="L645" s="172" t="s">
        <v>94</v>
      </c>
      <c r="M645" s="179">
        <v>0.43</v>
      </c>
      <c r="N645" s="177"/>
      <c r="O645" s="177">
        <v>45</v>
      </c>
      <c r="P645" s="180">
        <v>-146.44999999999999</v>
      </c>
    </row>
    <row r="646" spans="1:16" ht="19.5" customHeight="1">
      <c r="A646" s="172" t="s">
        <v>4015</v>
      </c>
      <c r="B646" s="176">
        <v>46022</v>
      </c>
      <c r="C646" s="172" t="s">
        <v>100</v>
      </c>
      <c r="D646" s="172" t="s">
        <v>101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46007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557.14</v>
      </c>
    </row>
    <row r="647" spans="1:16" ht="19.5" customHeight="1">
      <c r="A647" s="172" t="s">
        <v>4015</v>
      </c>
      <c r="B647" s="176">
        <v>46022</v>
      </c>
      <c r="C647" s="172" t="s">
        <v>100</v>
      </c>
      <c r="D647" s="172" t="s">
        <v>102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46007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5.57</v>
      </c>
    </row>
    <row r="648" spans="1:16" ht="19.5" customHeight="1">
      <c r="A648" s="172" t="s">
        <v>4015</v>
      </c>
      <c r="B648" s="176">
        <v>46022</v>
      </c>
      <c r="C648" s="172" t="s">
        <v>100</v>
      </c>
      <c r="D648" s="172" t="s">
        <v>103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46007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1058.29</v>
      </c>
    </row>
    <row r="649" spans="1:16" ht="19.5" customHeight="1">
      <c r="A649" s="172" t="s">
        <v>4015</v>
      </c>
      <c r="B649" s="176">
        <v>46022</v>
      </c>
      <c r="C649" s="172" t="s">
        <v>104</v>
      </c>
      <c r="D649" s="172" t="s">
        <v>105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46007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-697.03</v>
      </c>
    </row>
    <row r="650" spans="1:16" ht="19.5" customHeight="1">
      <c r="A650" s="172" t="s">
        <v>4015</v>
      </c>
      <c r="B650" s="176">
        <v>46022</v>
      </c>
      <c r="C650" s="172" t="s">
        <v>2694</v>
      </c>
      <c r="D650" s="172" t="s">
        <v>95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46007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-12.36</v>
      </c>
    </row>
    <row r="651" spans="1:16" ht="19.5" customHeight="1">
      <c r="A651" s="172" t="s">
        <v>4016</v>
      </c>
      <c r="B651" s="176">
        <v>46022</v>
      </c>
      <c r="C651" s="172" t="s">
        <v>2694</v>
      </c>
      <c r="D651" s="172" t="s">
        <v>82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0</v>
      </c>
      <c r="J651" s="176">
        <v>46022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-12</v>
      </c>
    </row>
    <row r="652" spans="1:16" ht="19.5" customHeight="1">
      <c r="A652" s="172" t="s">
        <v>4017</v>
      </c>
      <c r="B652" s="176">
        <v>46022</v>
      </c>
      <c r="C652" s="172" t="s">
        <v>92</v>
      </c>
      <c r="D652" s="172" t="s">
        <v>24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1845</v>
      </c>
      <c r="J652" s="176">
        <v>46018</v>
      </c>
      <c r="K652" s="172" t="s">
        <v>93</v>
      </c>
      <c r="L652" s="172" t="s">
        <v>94</v>
      </c>
      <c r="M652" s="179">
        <v>0.43</v>
      </c>
      <c r="N652" s="177"/>
      <c r="O652" s="177">
        <v>42</v>
      </c>
      <c r="P652" s="180">
        <v>-140.5</v>
      </c>
    </row>
    <row r="653" spans="1:16" ht="19.5" customHeight="1">
      <c r="A653" s="172" t="s">
        <v>4017</v>
      </c>
      <c r="B653" s="176">
        <v>46022</v>
      </c>
      <c r="C653" s="172" t="s">
        <v>100</v>
      </c>
      <c r="D653" s="172" t="s">
        <v>101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1845</v>
      </c>
      <c r="J653" s="176">
        <v>46018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698.86</v>
      </c>
    </row>
    <row r="654" spans="1:16" ht="19.5" customHeight="1">
      <c r="A654" s="172" t="s">
        <v>4017</v>
      </c>
      <c r="B654" s="176">
        <v>46022</v>
      </c>
      <c r="C654" s="172" t="s">
        <v>100</v>
      </c>
      <c r="D654" s="172" t="s">
        <v>102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1845</v>
      </c>
      <c r="J654" s="176">
        <v>46018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0</v>
      </c>
    </row>
    <row r="655" spans="1:16" ht="19.5" customHeight="1">
      <c r="A655" s="172" t="s">
        <v>4017</v>
      </c>
      <c r="B655" s="176">
        <v>46022</v>
      </c>
      <c r="C655" s="172" t="s">
        <v>100</v>
      </c>
      <c r="D655" s="172" t="s">
        <v>103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1845</v>
      </c>
      <c r="J655" s="176">
        <v>46018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1146.1400000000001</v>
      </c>
    </row>
    <row r="656" spans="1:16" ht="19.5" customHeight="1">
      <c r="A656" s="172" t="s">
        <v>4017</v>
      </c>
      <c r="B656" s="176">
        <v>46022</v>
      </c>
      <c r="C656" s="172" t="s">
        <v>104</v>
      </c>
      <c r="D656" s="172" t="s">
        <v>105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1845</v>
      </c>
      <c r="J656" s="176">
        <v>46018</v>
      </c>
      <c r="K656" s="172" t="s">
        <v>93</v>
      </c>
      <c r="L656" s="172" t="s">
        <v>94</v>
      </c>
      <c r="M656" s="179">
        <v>0.43</v>
      </c>
      <c r="N656" s="177"/>
      <c r="O656" s="177"/>
      <c r="P656" s="180">
        <v>-793.35</v>
      </c>
    </row>
    <row r="657" spans="1:16" ht="19.5" customHeight="1">
      <c r="A657" s="172" t="s">
        <v>4017</v>
      </c>
      <c r="B657" s="176">
        <v>46022</v>
      </c>
      <c r="C657" s="172" t="s">
        <v>2694</v>
      </c>
      <c r="D657" s="172" t="s">
        <v>95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1845</v>
      </c>
      <c r="J657" s="176">
        <v>46018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-9</v>
      </c>
    </row>
    <row r="658" spans="1:16" ht="19.5" customHeight="1">
      <c r="A658" s="172" t="s">
        <v>4018</v>
      </c>
      <c r="B658" s="176">
        <v>46022</v>
      </c>
      <c r="C658" s="172" t="s">
        <v>92</v>
      </c>
      <c r="D658" s="172" t="s">
        <v>24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1650</v>
      </c>
      <c r="J658" s="176">
        <v>46021</v>
      </c>
      <c r="K658" s="172" t="s">
        <v>93</v>
      </c>
      <c r="L658" s="172" t="s">
        <v>94</v>
      </c>
      <c r="M658" s="179">
        <v>0.43</v>
      </c>
      <c r="N658" s="177"/>
      <c r="O658" s="177">
        <v>40</v>
      </c>
      <c r="P658" s="180">
        <v>-112.7</v>
      </c>
    </row>
    <row r="659" spans="1:16" ht="19.5" customHeight="1">
      <c r="A659" s="172" t="s">
        <v>4018</v>
      </c>
      <c r="B659" s="176">
        <v>46022</v>
      </c>
      <c r="C659" s="172" t="s">
        <v>100</v>
      </c>
      <c r="D659" s="172" t="s">
        <v>101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1650</v>
      </c>
      <c r="J659" s="176">
        <v>46021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910.9</v>
      </c>
    </row>
    <row r="660" spans="1:16" ht="19.5" customHeight="1">
      <c r="A660" s="172" t="s">
        <v>4018</v>
      </c>
      <c r="B660" s="176">
        <v>46022</v>
      </c>
      <c r="C660" s="172" t="s">
        <v>100</v>
      </c>
      <c r="D660" s="172" t="s">
        <v>102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1650</v>
      </c>
      <c r="J660" s="176">
        <v>46021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0</v>
      </c>
    </row>
    <row r="661" spans="1:16" ht="19.5" customHeight="1">
      <c r="A661" s="172" t="s">
        <v>4018</v>
      </c>
      <c r="B661" s="176">
        <v>46022</v>
      </c>
      <c r="C661" s="172" t="s">
        <v>100</v>
      </c>
      <c r="D661" s="172" t="s">
        <v>103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1650</v>
      </c>
      <c r="J661" s="176">
        <v>46021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739.1</v>
      </c>
    </row>
    <row r="662" spans="1:16" ht="19.5" customHeight="1">
      <c r="A662" s="172" t="s">
        <v>4018</v>
      </c>
      <c r="B662" s="176">
        <v>46022</v>
      </c>
      <c r="C662" s="172" t="s">
        <v>104</v>
      </c>
      <c r="D662" s="172" t="s">
        <v>105</v>
      </c>
      <c r="E662" s="172" t="s">
        <v>38</v>
      </c>
      <c r="F662" s="172" t="s">
        <v>87</v>
      </c>
      <c r="G662" s="172" t="s">
        <v>84</v>
      </c>
      <c r="H662" s="177">
        <v>1</v>
      </c>
      <c r="I662" s="178">
        <v>1650</v>
      </c>
      <c r="J662" s="176">
        <v>46021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-709.5</v>
      </c>
    </row>
    <row r="663" spans="1:16" ht="19.5" customHeight="1">
      <c r="A663" s="172" t="s">
        <v>4018</v>
      </c>
      <c r="B663" s="176">
        <v>46022</v>
      </c>
      <c r="C663" s="172" t="s">
        <v>2694</v>
      </c>
      <c r="D663" s="172" t="s">
        <v>95</v>
      </c>
      <c r="E663" s="172" t="s">
        <v>38</v>
      </c>
      <c r="F663" s="172" t="s">
        <v>87</v>
      </c>
      <c r="G663" s="172" t="s">
        <v>84</v>
      </c>
      <c r="H663" s="177">
        <v>1</v>
      </c>
      <c r="I663" s="178">
        <v>1650</v>
      </c>
      <c r="J663" s="176">
        <v>46021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-6.92</v>
      </c>
    </row>
    <row r="664" spans="1:16" ht="19.5" customHeight="1">
      <c r="A664" s="172" t="s">
        <v>4019</v>
      </c>
      <c r="B664" s="176">
        <v>46022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1621</v>
      </c>
      <c r="J664" s="176">
        <v>46015</v>
      </c>
      <c r="K664" s="172" t="s">
        <v>93</v>
      </c>
      <c r="L664" s="172" t="s">
        <v>94</v>
      </c>
      <c r="M664" s="179">
        <v>0.43</v>
      </c>
      <c r="N664" s="177"/>
      <c r="O664" s="177">
        <v>43</v>
      </c>
      <c r="P664" s="180">
        <v>-138.22999999999999</v>
      </c>
    </row>
    <row r="665" spans="1:16" ht="19.5" customHeight="1">
      <c r="A665" s="172" t="s">
        <v>4019</v>
      </c>
      <c r="B665" s="176">
        <v>46022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1621</v>
      </c>
      <c r="J665" s="176">
        <v>46015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557.14</v>
      </c>
    </row>
    <row r="666" spans="1:16" ht="19.5" customHeight="1">
      <c r="A666" s="172" t="s">
        <v>4019</v>
      </c>
      <c r="B666" s="176">
        <v>46022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1621</v>
      </c>
      <c r="J666" s="176">
        <v>46015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5.57</v>
      </c>
    </row>
    <row r="667" spans="1:16" ht="19.5" customHeight="1">
      <c r="A667" s="172" t="s">
        <v>4019</v>
      </c>
      <c r="B667" s="176">
        <v>46022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1621</v>
      </c>
      <c r="J667" s="176">
        <v>46015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1058.29</v>
      </c>
    </row>
    <row r="668" spans="1:16" ht="19.5" customHeight="1">
      <c r="A668" s="172" t="s">
        <v>4019</v>
      </c>
      <c r="B668" s="176">
        <v>46022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1621</v>
      </c>
      <c r="J668" s="176">
        <v>46015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-697.03</v>
      </c>
    </row>
    <row r="669" spans="1:16" ht="19.5" customHeight="1">
      <c r="A669" s="172" t="s">
        <v>4019</v>
      </c>
      <c r="B669" s="176">
        <v>46022</v>
      </c>
      <c r="C669" s="172" t="s">
        <v>2694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1621</v>
      </c>
      <c r="J669" s="176">
        <v>46015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-9.06</v>
      </c>
    </row>
    <row r="670" spans="1:16" ht="19.5" customHeight="1">
      <c r="A670" s="172" t="s">
        <v>4020</v>
      </c>
      <c r="B670" s="176">
        <v>46022</v>
      </c>
      <c r="C670" s="172" t="s">
        <v>92</v>
      </c>
      <c r="D670" s="172" t="s">
        <v>24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1621</v>
      </c>
      <c r="J670" s="176">
        <v>46016</v>
      </c>
      <c r="K670" s="172" t="s">
        <v>93</v>
      </c>
      <c r="L670" s="172" t="s">
        <v>94</v>
      </c>
      <c r="M670" s="179">
        <v>0.43</v>
      </c>
      <c r="N670" s="177"/>
      <c r="O670" s="177">
        <v>43</v>
      </c>
      <c r="P670" s="180">
        <v>-138.22999999999999</v>
      </c>
    </row>
    <row r="671" spans="1:16" ht="19.5" customHeight="1">
      <c r="A671" s="172" t="s">
        <v>4020</v>
      </c>
      <c r="B671" s="176">
        <v>46022</v>
      </c>
      <c r="C671" s="172" t="s">
        <v>100</v>
      </c>
      <c r="D671" s="172" t="s">
        <v>101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1621</v>
      </c>
      <c r="J671" s="176">
        <v>46016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553.98</v>
      </c>
    </row>
    <row r="672" spans="1:16" ht="19.5" customHeight="1">
      <c r="A672" s="172" t="s">
        <v>4020</v>
      </c>
      <c r="B672" s="176">
        <v>46022</v>
      </c>
      <c r="C672" s="172" t="s">
        <v>100</v>
      </c>
      <c r="D672" s="172" t="s">
        <v>102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1621</v>
      </c>
      <c r="J672" s="176">
        <v>46016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5.54</v>
      </c>
    </row>
    <row r="673" spans="1:16" ht="19.5" customHeight="1">
      <c r="A673" s="172" t="s">
        <v>4020</v>
      </c>
      <c r="B673" s="176">
        <v>46022</v>
      </c>
      <c r="C673" s="172" t="s">
        <v>100</v>
      </c>
      <c r="D673" s="172" t="s">
        <v>103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1621</v>
      </c>
      <c r="J673" s="176">
        <v>46016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1061.48</v>
      </c>
    </row>
    <row r="674" spans="1:16" ht="19.5" customHeight="1">
      <c r="A674" s="172" t="s">
        <v>4020</v>
      </c>
      <c r="B674" s="176">
        <v>46022</v>
      </c>
      <c r="C674" s="172" t="s">
        <v>104</v>
      </c>
      <c r="D674" s="172" t="s">
        <v>105</v>
      </c>
      <c r="E674" s="172" t="s">
        <v>52</v>
      </c>
      <c r="F674" s="172" t="s">
        <v>90</v>
      </c>
      <c r="G674" s="172" t="s">
        <v>84</v>
      </c>
      <c r="H674" s="177">
        <v>1</v>
      </c>
      <c r="I674" s="178">
        <v>1621</v>
      </c>
      <c r="J674" s="176">
        <v>46016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-697.03</v>
      </c>
    </row>
    <row r="675" spans="1:16" ht="19.5" customHeight="1">
      <c r="A675" s="172" t="s">
        <v>4020</v>
      </c>
      <c r="B675" s="176">
        <v>46022</v>
      </c>
      <c r="C675" s="172" t="s">
        <v>2694</v>
      </c>
      <c r="D675" s="172" t="s">
        <v>95</v>
      </c>
      <c r="E675" s="172" t="s">
        <v>52</v>
      </c>
      <c r="F675" s="172" t="s">
        <v>90</v>
      </c>
      <c r="G675" s="172" t="s">
        <v>84</v>
      </c>
      <c r="H675" s="177">
        <v>1</v>
      </c>
      <c r="I675" s="178">
        <v>1621</v>
      </c>
      <c r="J675" s="176">
        <v>46016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-8.7200000000000006</v>
      </c>
    </row>
    <row r="676" spans="1:16" ht="19.5" customHeight="1">
      <c r="A676" s="172" t="s">
        <v>4019</v>
      </c>
      <c r="B676" s="176">
        <v>46022</v>
      </c>
      <c r="C676" s="172" t="s">
        <v>2694</v>
      </c>
      <c r="D676" s="172" t="s">
        <v>82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0</v>
      </c>
      <c r="J676" s="176">
        <v>46015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-10.59</v>
      </c>
    </row>
    <row r="677" spans="1:16" ht="19.5" customHeight="1">
      <c r="A677" s="172" t="s">
        <v>4021</v>
      </c>
      <c r="B677" s="176">
        <v>46022</v>
      </c>
      <c r="C677" s="172" t="s">
        <v>92</v>
      </c>
      <c r="D677" s="172" t="s">
        <v>24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46019</v>
      </c>
      <c r="K677" s="172" t="s">
        <v>93</v>
      </c>
      <c r="L677" s="172" t="s">
        <v>94</v>
      </c>
      <c r="M677" s="179">
        <v>0.43</v>
      </c>
      <c r="N677" s="177"/>
      <c r="O677" s="177">
        <v>41</v>
      </c>
      <c r="P677" s="180">
        <v>-136.06</v>
      </c>
    </row>
    <row r="678" spans="1:16" ht="19.5" customHeight="1">
      <c r="A678" s="172" t="s">
        <v>4021</v>
      </c>
      <c r="B678" s="176">
        <v>46022</v>
      </c>
      <c r="C678" s="172" t="s">
        <v>100</v>
      </c>
      <c r="D678" s="172" t="s">
        <v>101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46019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642.86</v>
      </c>
    </row>
    <row r="679" spans="1:16" ht="19.5" customHeight="1">
      <c r="A679" s="172" t="s">
        <v>4021</v>
      </c>
      <c r="B679" s="176">
        <v>46022</v>
      </c>
      <c r="C679" s="172" t="s">
        <v>100</v>
      </c>
      <c r="D679" s="172" t="s">
        <v>102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46019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6.43</v>
      </c>
    </row>
    <row r="680" spans="1:16" ht="19.5" customHeight="1">
      <c r="A680" s="172" t="s">
        <v>4021</v>
      </c>
      <c r="B680" s="176">
        <v>46022</v>
      </c>
      <c r="C680" s="172" t="s">
        <v>100</v>
      </c>
      <c r="D680" s="172" t="s">
        <v>103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46019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1195.71</v>
      </c>
    </row>
    <row r="681" spans="1:16" ht="19.5" customHeight="1">
      <c r="A681" s="172" t="s">
        <v>4021</v>
      </c>
      <c r="B681" s="176">
        <v>46022</v>
      </c>
      <c r="C681" s="172" t="s">
        <v>104</v>
      </c>
      <c r="D681" s="172" t="s">
        <v>105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1845</v>
      </c>
      <c r="J681" s="176">
        <v>46019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-793.35</v>
      </c>
    </row>
    <row r="682" spans="1:16" ht="19.5" customHeight="1">
      <c r="A682" s="172" t="s">
        <v>4021</v>
      </c>
      <c r="B682" s="176">
        <v>46022</v>
      </c>
      <c r="C682" s="172" t="s">
        <v>2694</v>
      </c>
      <c r="D682" s="172" t="s">
        <v>95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1845</v>
      </c>
      <c r="J682" s="176">
        <v>46019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-7.98</v>
      </c>
    </row>
    <row r="683" spans="1:16" ht="19.5" customHeight="1">
      <c r="A683" s="172" t="s">
        <v>4022</v>
      </c>
      <c r="B683" s="176">
        <v>46022</v>
      </c>
      <c r="C683" s="172" t="s">
        <v>92</v>
      </c>
      <c r="D683" s="172" t="s">
        <v>24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46020</v>
      </c>
      <c r="K683" s="172" t="s">
        <v>93</v>
      </c>
      <c r="L683" s="172" t="s">
        <v>94</v>
      </c>
      <c r="M683" s="179">
        <v>0.43</v>
      </c>
      <c r="N683" s="177"/>
      <c r="O683" s="177">
        <v>41</v>
      </c>
      <c r="P683" s="180">
        <v>-130.01</v>
      </c>
    </row>
    <row r="684" spans="1:16" ht="19.5" customHeight="1">
      <c r="A684" s="172" t="s">
        <v>4022</v>
      </c>
      <c r="B684" s="176">
        <v>46022</v>
      </c>
      <c r="C684" s="172" t="s">
        <v>100</v>
      </c>
      <c r="D684" s="172" t="s">
        <v>101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46020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556.61</v>
      </c>
    </row>
    <row r="685" spans="1:16" ht="19.5" customHeight="1">
      <c r="A685" s="172" t="s">
        <v>4022</v>
      </c>
      <c r="B685" s="176">
        <v>46022</v>
      </c>
      <c r="C685" s="172" t="s">
        <v>100</v>
      </c>
      <c r="D685" s="172" t="s">
        <v>102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46020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5.57</v>
      </c>
    </row>
    <row r="686" spans="1:16" ht="19.5" customHeight="1">
      <c r="A686" s="172" t="s">
        <v>4022</v>
      </c>
      <c r="B686" s="176">
        <v>46022</v>
      </c>
      <c r="C686" s="172" t="s">
        <v>100</v>
      </c>
      <c r="D686" s="172" t="s">
        <v>103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1621</v>
      </c>
      <c r="J686" s="176">
        <v>46020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1058.82</v>
      </c>
    </row>
    <row r="687" spans="1:16" ht="19.5" customHeight="1">
      <c r="A687" s="172" t="s">
        <v>4022</v>
      </c>
      <c r="B687" s="176">
        <v>46022</v>
      </c>
      <c r="C687" s="172" t="s">
        <v>104</v>
      </c>
      <c r="D687" s="172" t="s">
        <v>105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1621</v>
      </c>
      <c r="J687" s="176">
        <v>46020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-697.03</v>
      </c>
    </row>
    <row r="688" spans="1:16" ht="19.5" customHeight="1">
      <c r="A688" s="172" t="s">
        <v>4022</v>
      </c>
      <c r="B688" s="176">
        <v>46022</v>
      </c>
      <c r="C688" s="172" t="s">
        <v>2694</v>
      </c>
      <c r="D688" s="172" t="s">
        <v>95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46020</v>
      </c>
      <c r="K688" s="172" t="s">
        <v>93</v>
      </c>
      <c r="L688" s="172" t="s">
        <v>94</v>
      </c>
      <c r="M688" s="179">
        <v>0.43</v>
      </c>
      <c r="N688" s="177"/>
      <c r="O688" s="177"/>
      <c r="P688" s="180">
        <v>-9.5</v>
      </c>
    </row>
    <row r="689" spans="1:16" ht="19.5" customHeight="1">
      <c r="A689" s="172" t="s">
        <v>4023</v>
      </c>
      <c r="B689" s="176">
        <v>46022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46021</v>
      </c>
      <c r="K689" s="172" t="s">
        <v>93</v>
      </c>
      <c r="L689" s="172" t="s">
        <v>94</v>
      </c>
      <c r="M689" s="179">
        <v>0.43</v>
      </c>
      <c r="N689" s="177"/>
      <c r="O689" s="177">
        <v>40</v>
      </c>
      <c r="P689" s="180">
        <v>-125.9</v>
      </c>
    </row>
    <row r="690" spans="1:16" ht="19.5" customHeight="1">
      <c r="A690" s="172" t="s">
        <v>4023</v>
      </c>
      <c r="B690" s="176">
        <v>46022</v>
      </c>
      <c r="C690" s="172" t="s">
        <v>100</v>
      </c>
      <c r="D690" s="172" t="s">
        <v>101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557.14</v>
      </c>
    </row>
    <row r="691" spans="1:16" ht="19.5" customHeight="1">
      <c r="A691" s="172" t="s">
        <v>4023</v>
      </c>
      <c r="B691" s="176">
        <v>46022</v>
      </c>
      <c r="C691" s="172" t="s">
        <v>100</v>
      </c>
      <c r="D691" s="172" t="s">
        <v>102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5.57</v>
      </c>
    </row>
    <row r="692" spans="1:16" ht="19.5" customHeight="1">
      <c r="A692" s="172" t="s">
        <v>4023</v>
      </c>
      <c r="B692" s="176">
        <v>46022</v>
      </c>
      <c r="C692" s="172" t="s">
        <v>100</v>
      </c>
      <c r="D692" s="172" t="s">
        <v>103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46021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1058.29</v>
      </c>
    </row>
    <row r="693" spans="1:16" ht="19.5" customHeight="1">
      <c r="A693" s="172" t="s">
        <v>4023</v>
      </c>
      <c r="B693" s="176">
        <v>46022</v>
      </c>
      <c r="C693" s="172" t="s">
        <v>104</v>
      </c>
      <c r="D693" s="172" t="s">
        <v>105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-697.03</v>
      </c>
    </row>
    <row r="694" spans="1:16" ht="19.5" customHeight="1">
      <c r="A694" s="172" t="s">
        <v>4023</v>
      </c>
      <c r="B694" s="176">
        <v>46022</v>
      </c>
      <c r="C694" s="172" t="s">
        <v>2694</v>
      </c>
      <c r="D694" s="172" t="s">
        <v>95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46021</v>
      </c>
      <c r="K694" s="172" t="s">
        <v>93</v>
      </c>
      <c r="L694" s="172" t="s">
        <v>94</v>
      </c>
      <c r="M694" s="179">
        <v>0.43</v>
      </c>
      <c r="N694" s="177"/>
      <c r="O694" s="177"/>
      <c r="P694" s="180">
        <v>-8.85</v>
      </c>
    </row>
    <row r="695" spans="1:16" ht="19.5" customHeight="1">
      <c r="A695" s="172" t="s">
        <v>3945</v>
      </c>
      <c r="B695" s="176">
        <v>46022</v>
      </c>
      <c r="C695" s="172" t="s">
        <v>2694</v>
      </c>
      <c r="D695" s="172" t="s">
        <v>82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0</v>
      </c>
      <c r="J695" s="176">
        <v>46021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10.43</v>
      </c>
    </row>
    <row r="696" spans="1:16" ht="19.5" customHeight="1">
      <c r="A696" s="172" t="s">
        <v>4024</v>
      </c>
      <c r="B696" s="176">
        <v>46022</v>
      </c>
      <c r="C696" s="172" t="s">
        <v>2694</v>
      </c>
      <c r="D696" s="172" t="s">
        <v>82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0</v>
      </c>
      <c r="J696" s="176">
        <v>46022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-12.21</v>
      </c>
    </row>
    <row r="697" spans="1:16" ht="19.5" customHeight="1">
      <c r="A697" s="172" t="s">
        <v>4025</v>
      </c>
      <c r="B697" s="176">
        <v>46022</v>
      </c>
      <c r="C697" s="172" t="s">
        <v>2694</v>
      </c>
      <c r="D697" s="172" t="s">
        <v>82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0</v>
      </c>
      <c r="J697" s="176">
        <v>46022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-12.16</v>
      </c>
    </row>
    <row r="698" spans="1:16" ht="19.5" customHeight="1">
      <c r="A698" s="172" t="s">
        <v>144</v>
      </c>
      <c r="B698" s="176">
        <v>46022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46022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-1903.88</v>
      </c>
    </row>
    <row r="699" spans="1:16" ht="19.5" customHeight="1">
      <c r="A699" s="172" t="s">
        <v>408</v>
      </c>
      <c r="B699" s="176">
        <v>46022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46022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-1130.9000000000001</v>
      </c>
    </row>
    <row r="700" spans="1:16" ht="19.5" customHeight="1">
      <c r="A700" s="172" t="s">
        <v>138</v>
      </c>
      <c r="B700" s="176">
        <v>46022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46022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-1792.25</v>
      </c>
    </row>
    <row r="701" spans="1:16" ht="19.5" customHeight="1">
      <c r="A701" s="172" t="s">
        <v>142</v>
      </c>
      <c r="B701" s="176">
        <v>46022</v>
      </c>
      <c r="C701" s="172" t="s">
        <v>109</v>
      </c>
      <c r="D701" s="172" t="s">
        <v>143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46022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-2477.4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81</vt:i4>
      </vt:variant>
    </vt:vector>
  </HeadingPairs>
  <TitlesOfParts>
    <vt:vector size="81" baseType="lpstr">
      <vt:lpstr>Сводная</vt:lpstr>
      <vt:lpstr>АВС 04-10.05</vt:lpstr>
      <vt:lpstr>АВС АПРЕЛЬ</vt:lpstr>
      <vt:lpstr>АВС 27.04-03.05</vt:lpstr>
      <vt:lpstr>АВС 20-26.04</vt:lpstr>
      <vt:lpstr>АВС 13-19.04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Остаток на 08.04</vt:lpstr>
      <vt:lpstr>Юнит 01-03.05</vt:lpstr>
      <vt:lpstr>АПРЕЛЬ</vt:lpstr>
      <vt:lpstr>Юнит 27.04-03.05</vt:lpstr>
      <vt:lpstr>Юнит 27-30.04</vt:lpstr>
      <vt:lpstr>Юнит 20-26.04</vt:lpstr>
      <vt:lpstr>Отчет 01-03.05</vt:lpstr>
      <vt:lpstr>Юнит 13-19.04</vt:lpstr>
      <vt:lpstr>Юнит 06-12.04</vt:lpstr>
      <vt:lpstr>Юнит 01-05.04</vt:lpstr>
      <vt:lpstr>Юнит 30.03-05.04</vt:lpstr>
      <vt:lpstr>Остатки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27-30.04</vt:lpstr>
      <vt:lpstr>Отчет 20-26.04</vt:lpstr>
      <vt:lpstr>Отчет 13-19.04</vt:lpstr>
      <vt:lpstr>Отчет 06-12.04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Юнит 29-31.12</vt:lpstr>
      <vt:lpstr>Отчет 01-04.01</vt:lpstr>
      <vt:lpstr>Отчет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2026-05-05T05:37:03Z</dcterms:modified>
</cp:coreProperties>
</file>