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8 нед\"/>
    </mc:Choice>
  </mc:AlternateContent>
  <xr:revisionPtr revIDLastSave="0" documentId="13_ncr:1_{28B62BD4-8D65-457B-84BA-B09EE9C0C8A3}" xr6:coauthVersionLast="45" xr6:coauthVersionMax="45" xr10:uidLastSave="{00000000-0000-0000-0000-000000000000}"/>
  <bookViews>
    <workbookView xWindow="-110" yWindow="-110" windowWidth="19420" windowHeight="10420" activeTab="14" xr2:uid="{00000000-000D-0000-FFFF-FFFF00000000}"/>
  </bookViews>
  <sheets>
    <sheet name="Сводная" sheetId="6" r:id="rId1"/>
    <sheet name="АВС 16-22.02" sheetId="39" r:id="rId2"/>
    <sheet name="АВС 09-15.02" sheetId="38" state="hidden" r:id="rId3"/>
    <sheet name="АВС 02-08.02" sheetId="25" state="hidden" r:id="rId4"/>
    <sheet name="АВС ЯНВАРЬ" sheetId="12" state="hidden" r:id="rId5"/>
    <sheet name="АВС 26.01-01.02" sheetId="10" state="hidden" r:id="rId6"/>
    <sheet name="АВС 19-25.01" sheetId="9" state="hidden" r:id="rId7"/>
    <sheet name="АВС 12-18.01" sheetId="8" state="hidden" r:id="rId8"/>
    <sheet name="АВС 05-11.01" sheetId="7" state="hidden" r:id="rId9"/>
    <sheet name="АВС 01-04.01" sheetId="11" state="hidden" r:id="rId10"/>
    <sheet name="Юнит 01.03" sheetId="35" state="hidden" r:id="rId11"/>
    <sheet name="ФЕВРАЛЬ" sheetId="37" r:id="rId12"/>
    <sheet name="Юнит 23.02-01.03" sheetId="36" state="hidden" r:id="rId13"/>
    <sheet name="Юнит 23-28.02" sheetId="34" state="hidden" r:id="rId14"/>
    <sheet name="Юнит 16-22.02" sheetId="33" r:id="rId15"/>
    <sheet name="Юнит 09-15.02" sheetId="28" state="hidden" r:id="rId16"/>
    <sheet name="Юнит 02-08.02" sheetId="24" state="hidden" r:id="rId17"/>
    <sheet name="Юнит 01.02" sheetId="19" state="hidden" r:id="rId18"/>
    <sheet name="ЯНВАРЬ" sheetId="18" state="hidden" r:id="rId19"/>
    <sheet name="Юнит 26.01-01.02" sheetId="26" state="hidden" r:id="rId20"/>
    <sheet name="Юнит 26-31.01" sheetId="17" state="hidden" r:id="rId21"/>
    <sheet name="Юнит 19-25.01" sheetId="16" state="hidden" r:id="rId22"/>
    <sheet name="Юнит 12-18.01" sheetId="1" state="hidden" r:id="rId23"/>
    <sheet name="Юнит 05-11.01" sheetId="5" state="hidden" r:id="rId24"/>
    <sheet name="Юнит 01-04.01" sheetId="15" state="hidden" r:id="rId25"/>
    <sheet name="Отчет 01.03" sheetId="32" state="hidden" r:id="rId26"/>
    <sheet name="Отчет 23-28.02" sheetId="31" state="hidden" r:id="rId27"/>
    <sheet name="Отчет 16-22.02" sheetId="30" state="hidden" r:id="rId28"/>
    <sheet name="Отчет 09-15.02" sheetId="29" state="hidden" r:id="rId29"/>
    <sheet name="Отчет 02-08.02" sheetId="27" state="hidden" r:id="rId30"/>
    <sheet name="Отчет 01.02" sheetId="22" state="hidden" r:id="rId31"/>
    <sheet name="Отчет 26-31.01" sheetId="21" state="hidden" r:id="rId32"/>
    <sheet name="Отчет 19-25.01" sheetId="20" state="hidden" r:id="rId33"/>
    <sheet name="Отчет 12-18.01" sheetId="2" state="hidden" r:id="rId34"/>
    <sheet name="Отчет 05-11.01" sheetId="4" state="hidden" r:id="rId35"/>
    <sheet name="Отчет 01-04.01" sheetId="23" state="hidden" r:id="rId36"/>
  </sheets>
  <definedNames>
    <definedName name="_xlnm._FilterDatabase" localSheetId="28" hidden="1">'Отчет 09-15.02'!$A$1:$P$1070</definedName>
    <definedName name="_xlnm._FilterDatabase" localSheetId="27" hidden="1">'Отчет 16-22.02'!$A$1:$P$1322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4" i="6" l="1"/>
  <c r="AB19" i="6"/>
  <c r="AC19" i="6"/>
  <c r="AD19" i="6"/>
  <c r="AE19" i="6"/>
  <c r="AB20" i="6"/>
  <c r="AC20" i="6"/>
  <c r="AD20" i="6"/>
  <c r="AE20" i="6"/>
  <c r="M34" i="6"/>
  <c r="L34" i="6"/>
  <c r="K34" i="6"/>
  <c r="X34" i="6"/>
  <c r="V34" i="6"/>
  <c r="U34" i="6"/>
  <c r="Q34" i="6"/>
  <c r="Z34" i="6"/>
  <c r="X20" i="6"/>
  <c r="X19" i="6"/>
  <c r="AD26" i="33"/>
  <c r="E20" i="6"/>
  <c r="E19" i="6"/>
  <c r="R33" i="6" l="1"/>
  <c r="T18" i="6" l="1"/>
  <c r="T17" i="6"/>
  <c r="J35" i="38" l="1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AC15" i="6" l="1"/>
  <c r="AD17" i="6"/>
  <c r="AC17" i="6"/>
  <c r="Y17" i="6"/>
  <c r="K33" i="6"/>
  <c r="AE1" i="28"/>
  <c r="AC51" i="34" l="1"/>
  <c r="AA50" i="34"/>
  <c r="AC49" i="34"/>
  <c r="AB49" i="34"/>
  <c r="AA27" i="34"/>
  <c r="AA53" i="34" s="1"/>
  <c r="AC26" i="34"/>
  <c r="AB26" i="34"/>
  <c r="X16" i="6"/>
  <c r="X15" i="6"/>
  <c r="X14" i="6"/>
  <c r="X13" i="6"/>
  <c r="AD1" i="37"/>
  <c r="AA50" i="35"/>
  <c r="AC49" i="35"/>
  <c r="AB49" i="35"/>
  <c r="AA27" i="35"/>
  <c r="AA53" i="35" s="1"/>
  <c r="AC26" i="35"/>
  <c r="AC51" i="35" s="1"/>
  <c r="AB26" i="35"/>
  <c r="AA50" i="36"/>
  <c r="AC49" i="36"/>
  <c r="AB49" i="36"/>
  <c r="AA27" i="36"/>
  <c r="AA53" i="36" s="1"/>
  <c r="AC26" i="36"/>
  <c r="AC51" i="36" s="1"/>
  <c r="AB26" i="36"/>
  <c r="AA50" i="33"/>
  <c r="AC49" i="33"/>
  <c r="AB49" i="33"/>
  <c r="AA27" i="33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AD51" i="18"/>
  <c r="AD29" i="18"/>
  <c r="AD30" i="18"/>
  <c r="AD31" i="18"/>
  <c r="AD32" i="18"/>
  <c r="AD33" i="18"/>
  <c r="AD34" i="18"/>
  <c r="AD35" i="18"/>
  <c r="AD36" i="18"/>
  <c r="AD37" i="18"/>
  <c r="AD38" i="18"/>
  <c r="AD39" i="18"/>
  <c r="AD40" i="18"/>
  <c r="AD41" i="18"/>
  <c r="AD42" i="18"/>
  <c r="AD43" i="18"/>
  <c r="AD44" i="18"/>
  <c r="AD45" i="18"/>
  <c r="AD46" i="18"/>
  <c r="AD47" i="18"/>
  <c r="AD28" i="18"/>
  <c r="AD4" i="18"/>
  <c r="AD5" i="18"/>
  <c r="AD6" i="18"/>
  <c r="AD7" i="18"/>
  <c r="AD8" i="18"/>
  <c r="AD9" i="18"/>
  <c r="AD10" i="18"/>
  <c r="AD11" i="18"/>
  <c r="AD12" i="18"/>
  <c r="AD13" i="18"/>
  <c r="AD14" i="18"/>
  <c r="AD15" i="18"/>
  <c r="AD16" i="18"/>
  <c r="AD17" i="18"/>
  <c r="AD18" i="18"/>
  <c r="AD19" i="18"/>
  <c r="AD20" i="18"/>
  <c r="AD21" i="18"/>
  <c r="AD22" i="18"/>
  <c r="AD23" i="18"/>
  <c r="AD24" i="18"/>
  <c r="AD3" i="18"/>
  <c r="X4" i="6"/>
  <c r="X5" i="6"/>
  <c r="X6" i="6"/>
  <c r="X7" i="6"/>
  <c r="X8" i="6"/>
  <c r="X9" i="6"/>
  <c r="X10" i="6"/>
  <c r="X11" i="6"/>
  <c r="X12" i="6"/>
  <c r="X3" i="6"/>
  <c r="AA53" i="33" l="1"/>
  <c r="J50" i="39"/>
  <c r="C50" i="39"/>
  <c r="D47" i="39" s="1"/>
  <c r="K49" i="39"/>
  <c r="K48" i="39"/>
  <c r="K47" i="39"/>
  <c r="K46" i="39"/>
  <c r="D46" i="39"/>
  <c r="K45" i="39"/>
  <c r="D45" i="39"/>
  <c r="K44" i="39"/>
  <c r="D44" i="39"/>
  <c r="K43" i="39"/>
  <c r="D43" i="39"/>
  <c r="K42" i="39"/>
  <c r="D42" i="39"/>
  <c r="K41" i="39"/>
  <c r="D41" i="39"/>
  <c r="K40" i="39"/>
  <c r="D40" i="39"/>
  <c r="K39" i="39"/>
  <c r="D39" i="39"/>
  <c r="K38" i="39"/>
  <c r="D38" i="39"/>
  <c r="K37" i="39"/>
  <c r="D37" i="39"/>
  <c r="K36" i="39"/>
  <c r="D36" i="39"/>
  <c r="K35" i="39"/>
  <c r="D35" i="39"/>
  <c r="K34" i="39"/>
  <c r="D34" i="39"/>
  <c r="K33" i="39"/>
  <c r="D33" i="39"/>
  <c r="K32" i="39"/>
  <c r="D32" i="39"/>
  <c r="K31" i="39"/>
  <c r="D31" i="39"/>
  <c r="K30" i="39"/>
  <c r="K50" i="39" s="1"/>
  <c r="D30" i="39"/>
  <c r="D50" i="39" s="1"/>
  <c r="J26" i="39"/>
  <c r="D26" i="39"/>
  <c r="C26" i="39"/>
  <c r="D23" i="39" s="1"/>
  <c r="K25" i="39"/>
  <c r="D25" i="39"/>
  <c r="K24" i="39"/>
  <c r="K23" i="39"/>
  <c r="K22" i="39"/>
  <c r="D22" i="39"/>
  <c r="K21" i="39"/>
  <c r="D21" i="39"/>
  <c r="K20" i="39"/>
  <c r="D20" i="39"/>
  <c r="K19" i="39"/>
  <c r="D19" i="39"/>
  <c r="K18" i="39"/>
  <c r="D18" i="39"/>
  <c r="K17" i="39"/>
  <c r="D17" i="39"/>
  <c r="K16" i="39"/>
  <c r="D16" i="39"/>
  <c r="K15" i="39"/>
  <c r="D15" i="39"/>
  <c r="K14" i="39"/>
  <c r="D14" i="39"/>
  <c r="K13" i="39"/>
  <c r="D13" i="39"/>
  <c r="K12" i="39"/>
  <c r="D12" i="39"/>
  <c r="K11" i="39"/>
  <c r="D11" i="39"/>
  <c r="K10" i="39"/>
  <c r="D10" i="39"/>
  <c r="K9" i="39"/>
  <c r="D9" i="39"/>
  <c r="K8" i="39"/>
  <c r="D8" i="39"/>
  <c r="K7" i="39"/>
  <c r="D7" i="39"/>
  <c r="K6" i="39"/>
  <c r="D6" i="39"/>
  <c r="K5" i="39"/>
  <c r="D5" i="39"/>
  <c r="K4" i="39"/>
  <c r="K26" i="39" s="1"/>
  <c r="D4" i="39"/>
  <c r="E4" i="39" s="1"/>
  <c r="F4" i="39" s="1"/>
  <c r="E5" i="39" l="1"/>
  <c r="F5" i="39" s="1"/>
  <c r="L5" i="39"/>
  <c r="E30" i="39"/>
  <c r="L30" i="39"/>
  <c r="M30" i="39" s="1"/>
  <c r="G30" i="39" s="1"/>
  <c r="D49" i="39"/>
  <c r="D24" i="39"/>
  <c r="D48" i="39"/>
  <c r="L4" i="39"/>
  <c r="M4" i="39" s="1"/>
  <c r="G4" i="39" s="1"/>
  <c r="Y27" i="6"/>
  <c r="AS11" i="18"/>
  <c r="AS10" i="18"/>
  <c r="AS4" i="18"/>
  <c r="AS5" i="18"/>
  <c r="AS6" i="18"/>
  <c r="AS7" i="18"/>
  <c r="AS8" i="18"/>
  <c r="AS9" i="18"/>
  <c r="AS3" i="18"/>
  <c r="E6" i="39" l="1"/>
  <c r="L31" i="39"/>
  <c r="M5" i="39"/>
  <c r="G5" i="39" s="1"/>
  <c r="L6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28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3" i="18"/>
  <c r="F31" i="39" l="1"/>
  <c r="E32" i="39"/>
  <c r="M6" i="39"/>
  <c r="G6" i="39" s="1"/>
  <c r="L7" i="39"/>
  <c r="M31" i="39"/>
  <c r="G31" i="39" s="1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F7" i="39" l="1"/>
  <c r="E8" i="39"/>
  <c r="M32" i="39"/>
  <c r="G32" i="39" s="1"/>
  <c r="L33" i="39"/>
  <c r="L8" i="39"/>
  <c r="M7" i="39"/>
  <c r="G7" i="39" s="1"/>
  <c r="F32" i="39"/>
  <c r="E33" i="39"/>
  <c r="J16" i="6"/>
  <c r="AB16" i="6" s="1"/>
  <c r="J15" i="6"/>
  <c r="Q32" i="6" s="1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28" i="37"/>
  <c r="AA24" i="37"/>
  <c r="AA23" i="37"/>
  <c r="AA22" i="37"/>
  <c r="AA21" i="37"/>
  <c r="AA20" i="37"/>
  <c r="AA19" i="37"/>
  <c r="AA18" i="37"/>
  <c r="AA17" i="37"/>
  <c r="AA16" i="37"/>
  <c r="AA15" i="37"/>
  <c r="AA14" i="37"/>
  <c r="AA13" i="37"/>
  <c r="AA12" i="37"/>
  <c r="AA11" i="37"/>
  <c r="AA10" i="37"/>
  <c r="AA9" i="37"/>
  <c r="AA8" i="37"/>
  <c r="AA7" i="37"/>
  <c r="AA6" i="37"/>
  <c r="AA5" i="37"/>
  <c r="AA4" i="37"/>
  <c r="AA3" i="37"/>
  <c r="K29" i="37"/>
  <c r="N29" i="37" s="1"/>
  <c r="K30" i="37"/>
  <c r="N30" i="37" s="1"/>
  <c r="K31" i="37"/>
  <c r="N31" i="37" s="1"/>
  <c r="K32" i="37"/>
  <c r="N32" i="37" s="1"/>
  <c r="K33" i="37"/>
  <c r="N33" i="37" s="1"/>
  <c r="K34" i="37"/>
  <c r="N34" i="37" s="1"/>
  <c r="K35" i="37"/>
  <c r="N35" i="37" s="1"/>
  <c r="K36" i="37"/>
  <c r="N36" i="37" s="1"/>
  <c r="K37" i="37"/>
  <c r="N37" i="37" s="1"/>
  <c r="K38" i="37"/>
  <c r="N38" i="37" s="1"/>
  <c r="K39" i="37"/>
  <c r="N39" i="37" s="1"/>
  <c r="K40" i="37"/>
  <c r="N40" i="37" s="1"/>
  <c r="K41" i="37"/>
  <c r="N41" i="37" s="1"/>
  <c r="K42" i="37"/>
  <c r="N42" i="37" s="1"/>
  <c r="K43" i="37"/>
  <c r="N43" i="37" s="1"/>
  <c r="K44" i="37"/>
  <c r="N44" i="37" s="1"/>
  <c r="K45" i="37"/>
  <c r="N45" i="37" s="1"/>
  <c r="K46" i="37"/>
  <c r="N46" i="37" s="1"/>
  <c r="K47" i="37"/>
  <c r="N47" i="37" s="1"/>
  <c r="K28" i="37"/>
  <c r="N28" i="37" s="1"/>
  <c r="K6" i="37"/>
  <c r="N6" i="37" s="1"/>
  <c r="K7" i="37"/>
  <c r="N7" i="37" s="1"/>
  <c r="K8" i="37"/>
  <c r="N8" i="37" s="1"/>
  <c r="K9" i="37"/>
  <c r="N9" i="37" s="1"/>
  <c r="K10" i="37"/>
  <c r="N10" i="37" s="1"/>
  <c r="K11" i="37"/>
  <c r="N11" i="37" s="1"/>
  <c r="K12" i="37"/>
  <c r="N12" i="37" s="1"/>
  <c r="K13" i="37"/>
  <c r="N13" i="37" s="1"/>
  <c r="K14" i="37"/>
  <c r="N14" i="37" s="1"/>
  <c r="K15" i="37"/>
  <c r="N15" i="37" s="1"/>
  <c r="K16" i="37"/>
  <c r="N16" i="37" s="1"/>
  <c r="K17" i="37"/>
  <c r="N17" i="37" s="1"/>
  <c r="K18" i="37"/>
  <c r="N18" i="37" s="1"/>
  <c r="K19" i="37"/>
  <c r="N19" i="37" s="1"/>
  <c r="K20" i="37"/>
  <c r="N20" i="37" s="1"/>
  <c r="K21" i="37"/>
  <c r="N21" i="37" s="1"/>
  <c r="K22" i="37"/>
  <c r="N22" i="37" s="1"/>
  <c r="K23" i="37"/>
  <c r="N23" i="37" s="1"/>
  <c r="K24" i="37"/>
  <c r="N24" i="37" s="1"/>
  <c r="K4" i="37"/>
  <c r="N4" i="37" s="1"/>
  <c r="K5" i="37"/>
  <c r="N5" i="37" s="1"/>
  <c r="K3" i="37"/>
  <c r="N3" i="37" s="1"/>
  <c r="K60" i="37"/>
  <c r="L60" i="37" s="1"/>
  <c r="I60" i="37"/>
  <c r="K58" i="37"/>
  <c r="L58" i="37" s="1"/>
  <c r="I58" i="37"/>
  <c r="J51" i="37"/>
  <c r="G51" i="37"/>
  <c r="F51" i="37"/>
  <c r="E51" i="37"/>
  <c r="D51" i="37"/>
  <c r="C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I26" i="37" s="1"/>
  <c r="K29" i="36"/>
  <c r="K30" i="36"/>
  <c r="K31" i="36"/>
  <c r="K32" i="36"/>
  <c r="K33" i="36"/>
  <c r="K34" i="36"/>
  <c r="N34" i="36" s="1"/>
  <c r="K35" i="36"/>
  <c r="K36" i="36"/>
  <c r="N36" i="36" s="1"/>
  <c r="K37" i="36"/>
  <c r="K38" i="36"/>
  <c r="K39" i="36"/>
  <c r="K40" i="36"/>
  <c r="K41" i="36"/>
  <c r="K42" i="36"/>
  <c r="N42" i="36" s="1"/>
  <c r="K43" i="36"/>
  <c r="K44" i="36"/>
  <c r="N44" i="36" s="1"/>
  <c r="K45" i="36"/>
  <c r="K46" i="36"/>
  <c r="N46" i="36" s="1"/>
  <c r="K47" i="36"/>
  <c r="K28" i="36"/>
  <c r="K4" i="36"/>
  <c r="K5" i="36"/>
  <c r="K6" i="36"/>
  <c r="K7" i="36"/>
  <c r="K8" i="36"/>
  <c r="K9" i="36"/>
  <c r="K10" i="36"/>
  <c r="K11" i="36"/>
  <c r="N11" i="36" s="1"/>
  <c r="K12" i="36"/>
  <c r="K13" i="36"/>
  <c r="K14" i="36"/>
  <c r="K15" i="36"/>
  <c r="K16" i="36"/>
  <c r="K17" i="36"/>
  <c r="K18" i="36"/>
  <c r="K19" i="36"/>
  <c r="N19" i="36" s="1"/>
  <c r="K20" i="36"/>
  <c r="K21" i="36"/>
  <c r="K22" i="36"/>
  <c r="K23" i="36"/>
  <c r="K24" i="36"/>
  <c r="K3" i="36"/>
  <c r="C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N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N33" i="36"/>
  <c r="I33" i="36"/>
  <c r="AH32" i="36"/>
  <c r="N32" i="36"/>
  <c r="I32" i="36"/>
  <c r="AH31" i="36"/>
  <c r="N31" i="36"/>
  <c r="I31" i="36"/>
  <c r="AH30" i="36"/>
  <c r="N30" i="36"/>
  <c r="I30" i="36"/>
  <c r="AH29" i="36"/>
  <c r="N29" i="36"/>
  <c r="I29" i="36"/>
  <c r="AH28" i="36"/>
  <c r="N28" i="36"/>
  <c r="I28" i="36"/>
  <c r="I49" i="36" s="1"/>
  <c r="C26" i="36"/>
  <c r="C51" i="36" s="1"/>
  <c r="AH24" i="36"/>
  <c r="N24" i="36"/>
  <c r="I24" i="36"/>
  <c r="AH23" i="36"/>
  <c r="N23" i="36"/>
  <c r="I23" i="36"/>
  <c r="AH22" i="36"/>
  <c r="N22" i="36"/>
  <c r="I22" i="36"/>
  <c r="AH21" i="36"/>
  <c r="N21" i="36"/>
  <c r="I21" i="36"/>
  <c r="AH20" i="36"/>
  <c r="N20" i="36"/>
  <c r="I20" i="36"/>
  <c r="AH19" i="36"/>
  <c r="I19" i="36"/>
  <c r="AH18" i="36"/>
  <c r="N18" i="36"/>
  <c r="I18" i="36"/>
  <c r="AH17" i="36"/>
  <c r="N17" i="36"/>
  <c r="I17" i="36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N3" i="36"/>
  <c r="I3" i="36"/>
  <c r="K60" i="35"/>
  <c r="L60" i="35" s="1"/>
  <c r="I60" i="35"/>
  <c r="K58" i="35"/>
  <c r="L58" i="35" s="1"/>
  <c r="I58" i="35"/>
  <c r="J51" i="35"/>
  <c r="G51" i="35"/>
  <c r="F51" i="35"/>
  <c r="E51" i="35"/>
  <c r="D51" i="35"/>
  <c r="C51" i="35"/>
  <c r="K49" i="35"/>
  <c r="C49" i="35"/>
  <c r="AH47" i="35"/>
  <c r="Z47" i="35"/>
  <c r="X47" i="35"/>
  <c r="T47" i="35"/>
  <c r="S47" i="35"/>
  <c r="Q47" i="35"/>
  <c r="P47" i="35"/>
  <c r="AK47" i="35" s="1"/>
  <c r="N47" i="35"/>
  <c r="I47" i="35"/>
  <c r="AH46" i="35"/>
  <c r="Z46" i="35"/>
  <c r="X46" i="35"/>
  <c r="T46" i="35"/>
  <c r="S46" i="35"/>
  <c r="Q46" i="35"/>
  <c r="P46" i="35"/>
  <c r="AK46" i="35" s="1"/>
  <c r="N46" i="35"/>
  <c r="I46" i="35"/>
  <c r="AH45" i="35"/>
  <c r="Z45" i="35"/>
  <c r="X45" i="35"/>
  <c r="T45" i="35"/>
  <c r="S45" i="35"/>
  <c r="Q45" i="35"/>
  <c r="P45" i="35"/>
  <c r="N45" i="35"/>
  <c r="I45" i="35"/>
  <c r="AH44" i="35"/>
  <c r="Z44" i="35"/>
  <c r="X44" i="35"/>
  <c r="T44" i="35"/>
  <c r="S44" i="35"/>
  <c r="Q44" i="35"/>
  <c r="P44" i="35"/>
  <c r="N44" i="35"/>
  <c r="I44" i="35"/>
  <c r="AH43" i="35"/>
  <c r="Z43" i="35"/>
  <c r="X43" i="35"/>
  <c r="T43" i="35"/>
  <c r="S43" i="35"/>
  <c r="Q43" i="35"/>
  <c r="P43" i="35"/>
  <c r="AK43" i="35" s="1"/>
  <c r="N43" i="35"/>
  <c r="I43" i="35"/>
  <c r="AH42" i="35"/>
  <c r="Z42" i="35"/>
  <c r="X42" i="35"/>
  <c r="T42" i="35"/>
  <c r="S42" i="35"/>
  <c r="Q42" i="35"/>
  <c r="P42" i="35"/>
  <c r="AK42" i="35" s="1"/>
  <c r="N42" i="35"/>
  <c r="I42" i="35"/>
  <c r="AH41" i="35"/>
  <c r="Z41" i="35"/>
  <c r="X41" i="35"/>
  <c r="T41" i="35"/>
  <c r="S41" i="35"/>
  <c r="Q41" i="35"/>
  <c r="P41" i="35"/>
  <c r="N41" i="35"/>
  <c r="I41" i="35"/>
  <c r="AH40" i="35"/>
  <c r="Z40" i="35"/>
  <c r="X40" i="35"/>
  <c r="T40" i="35"/>
  <c r="S40" i="35"/>
  <c r="Q40" i="35"/>
  <c r="P40" i="35"/>
  <c r="N40" i="35"/>
  <c r="I40" i="35"/>
  <c r="AH39" i="35"/>
  <c r="Z39" i="35"/>
  <c r="X39" i="35"/>
  <c r="T39" i="35"/>
  <c r="S39" i="35"/>
  <c r="Q39" i="35"/>
  <c r="P39" i="35"/>
  <c r="AK39" i="35" s="1"/>
  <c r="N39" i="35"/>
  <c r="I39" i="35"/>
  <c r="AH38" i="35"/>
  <c r="Z38" i="35"/>
  <c r="X38" i="35"/>
  <c r="T38" i="35"/>
  <c r="S38" i="35"/>
  <c r="Q38" i="35"/>
  <c r="P38" i="35"/>
  <c r="AK38" i="35" s="1"/>
  <c r="N38" i="35"/>
  <c r="I38" i="35"/>
  <c r="AH37" i="35"/>
  <c r="Z37" i="35"/>
  <c r="X37" i="35"/>
  <c r="T37" i="35"/>
  <c r="S37" i="35"/>
  <c r="Q37" i="35"/>
  <c r="P37" i="35"/>
  <c r="N37" i="35"/>
  <c r="I37" i="35"/>
  <c r="AH36" i="35"/>
  <c r="Z36" i="35"/>
  <c r="X36" i="35"/>
  <c r="T36" i="35"/>
  <c r="S36" i="35"/>
  <c r="Q36" i="35"/>
  <c r="P36" i="35"/>
  <c r="AK36" i="35" s="1"/>
  <c r="N36" i="35"/>
  <c r="I36" i="35"/>
  <c r="AH35" i="35"/>
  <c r="Z35" i="35"/>
  <c r="X35" i="35"/>
  <c r="T35" i="35"/>
  <c r="S35" i="35"/>
  <c r="Q35" i="35"/>
  <c r="P35" i="35"/>
  <c r="AK35" i="35" s="1"/>
  <c r="N35" i="35"/>
  <c r="I35" i="35"/>
  <c r="AH34" i="35"/>
  <c r="Z34" i="35"/>
  <c r="X34" i="35"/>
  <c r="T34" i="35"/>
  <c r="S34" i="35"/>
  <c r="Q34" i="35"/>
  <c r="P34" i="35"/>
  <c r="AK34" i="35" s="1"/>
  <c r="N34" i="35"/>
  <c r="I34" i="35"/>
  <c r="AH33" i="35"/>
  <c r="Z33" i="35"/>
  <c r="X33" i="35"/>
  <c r="T33" i="35"/>
  <c r="S33" i="35"/>
  <c r="Q33" i="35"/>
  <c r="P33" i="35"/>
  <c r="N33" i="35"/>
  <c r="I33" i="35"/>
  <c r="AH32" i="35"/>
  <c r="Z32" i="35"/>
  <c r="X32" i="35"/>
  <c r="T32" i="35"/>
  <c r="S32" i="35"/>
  <c r="Q32" i="35"/>
  <c r="P32" i="35"/>
  <c r="AK32" i="35" s="1"/>
  <c r="N32" i="35"/>
  <c r="I32" i="35"/>
  <c r="AH31" i="35"/>
  <c r="Z31" i="35"/>
  <c r="X31" i="35"/>
  <c r="T31" i="35"/>
  <c r="S31" i="35"/>
  <c r="Q31" i="35"/>
  <c r="P31" i="35"/>
  <c r="AK31" i="35" s="1"/>
  <c r="N31" i="35"/>
  <c r="I31" i="35"/>
  <c r="AH30" i="35"/>
  <c r="Z30" i="35"/>
  <c r="X30" i="35"/>
  <c r="T30" i="35"/>
  <c r="S30" i="35"/>
  <c r="Q30" i="35"/>
  <c r="P30" i="35"/>
  <c r="AK30" i="35" s="1"/>
  <c r="N30" i="35"/>
  <c r="I30" i="35"/>
  <c r="AH29" i="35"/>
  <c r="Z29" i="35"/>
  <c r="X29" i="35"/>
  <c r="T29" i="35"/>
  <c r="S29" i="35"/>
  <c r="Q29" i="35"/>
  <c r="P29" i="35"/>
  <c r="N29" i="35"/>
  <c r="I29" i="35"/>
  <c r="AH28" i="35"/>
  <c r="Z28" i="35"/>
  <c r="X28" i="35"/>
  <c r="T28" i="35"/>
  <c r="S28" i="35"/>
  <c r="Q28" i="35"/>
  <c r="P28" i="35"/>
  <c r="AK28" i="35" s="1"/>
  <c r="N28" i="35"/>
  <c r="I28" i="35"/>
  <c r="I49" i="35" s="1"/>
  <c r="K26" i="35"/>
  <c r="K51" i="35" s="1"/>
  <c r="C26" i="35"/>
  <c r="AH24" i="35"/>
  <c r="Z24" i="35"/>
  <c r="X24" i="35"/>
  <c r="T24" i="35"/>
  <c r="S24" i="35"/>
  <c r="Q24" i="35"/>
  <c r="P24" i="35"/>
  <c r="AK24" i="35" s="1"/>
  <c r="N24" i="35"/>
  <c r="I24" i="35"/>
  <c r="AH23" i="35"/>
  <c r="Z23" i="35"/>
  <c r="X23" i="35"/>
  <c r="T23" i="35"/>
  <c r="S23" i="35"/>
  <c r="Q23" i="35"/>
  <c r="P23" i="35"/>
  <c r="N23" i="35"/>
  <c r="I23" i="35"/>
  <c r="AH22" i="35"/>
  <c r="Z22" i="35"/>
  <c r="X22" i="35"/>
  <c r="T22" i="35"/>
  <c r="S22" i="35"/>
  <c r="Q22" i="35"/>
  <c r="P22" i="35"/>
  <c r="N22" i="35"/>
  <c r="I22" i="35"/>
  <c r="AH21" i="35"/>
  <c r="Z21" i="35"/>
  <c r="X21" i="35"/>
  <c r="T21" i="35"/>
  <c r="S21" i="35"/>
  <c r="Q21" i="35"/>
  <c r="P21" i="35"/>
  <c r="N21" i="35"/>
  <c r="I21" i="35"/>
  <c r="AH20" i="35"/>
  <c r="Z20" i="35"/>
  <c r="X20" i="35"/>
  <c r="T20" i="35"/>
  <c r="S20" i="35"/>
  <c r="Q20" i="35"/>
  <c r="P20" i="35"/>
  <c r="AK20" i="35" s="1"/>
  <c r="N20" i="35"/>
  <c r="I20" i="35"/>
  <c r="AH19" i="35"/>
  <c r="Z19" i="35"/>
  <c r="X19" i="35"/>
  <c r="T19" i="35"/>
  <c r="S19" i="35"/>
  <c r="Q19" i="35"/>
  <c r="P19" i="35"/>
  <c r="AK19" i="35" s="1"/>
  <c r="N19" i="35"/>
  <c r="I19" i="35"/>
  <c r="AH18" i="35"/>
  <c r="Z18" i="35"/>
  <c r="X18" i="35"/>
  <c r="T18" i="35"/>
  <c r="S18" i="35"/>
  <c r="Q18" i="35"/>
  <c r="P18" i="35"/>
  <c r="N18" i="35"/>
  <c r="I18" i="35"/>
  <c r="AH17" i="35"/>
  <c r="Z17" i="35"/>
  <c r="X17" i="35"/>
  <c r="T17" i="35"/>
  <c r="S17" i="35"/>
  <c r="Q17" i="35"/>
  <c r="P17" i="35"/>
  <c r="N17" i="35"/>
  <c r="I17" i="35"/>
  <c r="AH16" i="35"/>
  <c r="Z16" i="35"/>
  <c r="X16" i="35"/>
  <c r="T16" i="35"/>
  <c r="S16" i="35"/>
  <c r="Q16" i="35"/>
  <c r="P16" i="35"/>
  <c r="AK16" i="35" s="1"/>
  <c r="N16" i="35"/>
  <c r="I16" i="35"/>
  <c r="AH15" i="35"/>
  <c r="Z15" i="35"/>
  <c r="X15" i="35"/>
  <c r="T15" i="35"/>
  <c r="S15" i="35"/>
  <c r="Q15" i="35"/>
  <c r="P15" i="35"/>
  <c r="N15" i="35"/>
  <c r="I15" i="35"/>
  <c r="AH14" i="35"/>
  <c r="Z14" i="35"/>
  <c r="X14" i="35"/>
  <c r="T14" i="35"/>
  <c r="S14" i="35"/>
  <c r="Q14" i="35"/>
  <c r="P14" i="35"/>
  <c r="N14" i="35"/>
  <c r="I14" i="35"/>
  <c r="AH13" i="35"/>
  <c r="Z13" i="35"/>
  <c r="X13" i="35"/>
  <c r="T13" i="35"/>
  <c r="S13" i="35"/>
  <c r="Q13" i="35"/>
  <c r="P13" i="35"/>
  <c r="AK13" i="35" s="1"/>
  <c r="N13" i="35"/>
  <c r="I13" i="35"/>
  <c r="AH12" i="35"/>
  <c r="Z12" i="35"/>
  <c r="X12" i="35"/>
  <c r="T12" i="35"/>
  <c r="S12" i="35"/>
  <c r="Q12" i="35"/>
  <c r="P12" i="35"/>
  <c r="AK12" i="35" s="1"/>
  <c r="N12" i="35"/>
  <c r="I12" i="35"/>
  <c r="AH11" i="35"/>
  <c r="Z11" i="35"/>
  <c r="X11" i="35"/>
  <c r="T11" i="35"/>
  <c r="S11" i="35"/>
  <c r="Q11" i="35"/>
  <c r="P11" i="35"/>
  <c r="N11" i="35"/>
  <c r="I11" i="35"/>
  <c r="AH10" i="35"/>
  <c r="Z10" i="35"/>
  <c r="X10" i="35"/>
  <c r="T10" i="35"/>
  <c r="S10" i="35"/>
  <c r="Q10" i="35"/>
  <c r="P10" i="35"/>
  <c r="N10" i="35"/>
  <c r="I10" i="35"/>
  <c r="AH9" i="35"/>
  <c r="Z9" i="35"/>
  <c r="X9" i="35"/>
  <c r="T9" i="35"/>
  <c r="S9" i="35"/>
  <c r="Q9" i="35"/>
  <c r="P9" i="35"/>
  <c r="AK9" i="35" s="1"/>
  <c r="N9" i="35"/>
  <c r="I9" i="35"/>
  <c r="AH8" i="35"/>
  <c r="Z8" i="35"/>
  <c r="X8" i="35"/>
  <c r="T8" i="35"/>
  <c r="S8" i="35"/>
  <c r="Q8" i="35"/>
  <c r="P8" i="35"/>
  <c r="AK8" i="35" s="1"/>
  <c r="N8" i="35"/>
  <c r="I8" i="35"/>
  <c r="AH7" i="35"/>
  <c r="Z7" i="35"/>
  <c r="X7" i="35"/>
  <c r="T7" i="35"/>
  <c r="S7" i="35"/>
  <c r="Q7" i="35"/>
  <c r="P7" i="35"/>
  <c r="AK7" i="35" s="1"/>
  <c r="N7" i="35"/>
  <c r="I7" i="35"/>
  <c r="AH6" i="35"/>
  <c r="Z6" i="35"/>
  <c r="X6" i="35"/>
  <c r="T6" i="35"/>
  <c r="S6" i="35"/>
  <c r="Q6" i="35"/>
  <c r="P6" i="35"/>
  <c r="N6" i="35"/>
  <c r="I6" i="35"/>
  <c r="AH5" i="35"/>
  <c r="Z5" i="35"/>
  <c r="X5" i="35"/>
  <c r="T5" i="35"/>
  <c r="S5" i="35"/>
  <c r="Q5" i="35"/>
  <c r="P5" i="35"/>
  <c r="AK5" i="35" s="1"/>
  <c r="N5" i="35"/>
  <c r="I5" i="35"/>
  <c r="AH4" i="35"/>
  <c r="Z4" i="35"/>
  <c r="X4" i="35"/>
  <c r="T4" i="35"/>
  <c r="S4" i="35"/>
  <c r="Q4" i="35"/>
  <c r="P4" i="35"/>
  <c r="AK4" i="35" s="1"/>
  <c r="N4" i="35"/>
  <c r="I4" i="35"/>
  <c r="AH3" i="35"/>
  <c r="Z3" i="35"/>
  <c r="X3" i="35"/>
  <c r="T3" i="35"/>
  <c r="S3" i="35"/>
  <c r="Q3" i="35"/>
  <c r="P3" i="35"/>
  <c r="N3" i="35"/>
  <c r="I3" i="35"/>
  <c r="I26" i="35" s="1"/>
  <c r="I51" i="35" s="1"/>
  <c r="I59" i="35" s="1"/>
  <c r="J59" i="35" s="1"/>
  <c r="Z47" i="34"/>
  <c r="X47" i="34"/>
  <c r="T47" i="34"/>
  <c r="S47" i="34"/>
  <c r="Q47" i="34"/>
  <c r="P47" i="34"/>
  <c r="AK47" i="34" s="1"/>
  <c r="Z46" i="34"/>
  <c r="X46" i="34"/>
  <c r="T46" i="34"/>
  <c r="S46" i="34"/>
  <c r="Q46" i="34"/>
  <c r="P46" i="34"/>
  <c r="AK46" i="34" s="1"/>
  <c r="Z45" i="34"/>
  <c r="X45" i="34"/>
  <c r="T45" i="34"/>
  <c r="S45" i="34"/>
  <c r="Q45" i="34"/>
  <c r="P45" i="34"/>
  <c r="Z44" i="34"/>
  <c r="X44" i="34"/>
  <c r="T44" i="34"/>
  <c r="S44" i="34"/>
  <c r="Q44" i="34"/>
  <c r="P44" i="34"/>
  <c r="Z43" i="34"/>
  <c r="X43" i="34"/>
  <c r="T43" i="34"/>
  <c r="S43" i="34"/>
  <c r="Q43" i="34"/>
  <c r="P43" i="34"/>
  <c r="AK43" i="34" s="1"/>
  <c r="Z42" i="34"/>
  <c r="X42" i="34"/>
  <c r="T42" i="34"/>
  <c r="S42" i="34"/>
  <c r="Q42" i="34"/>
  <c r="P42" i="34"/>
  <c r="AK42" i="34" s="1"/>
  <c r="Z41" i="34"/>
  <c r="X41" i="34"/>
  <c r="T41" i="34"/>
  <c r="S41" i="34"/>
  <c r="Q41" i="34"/>
  <c r="P41" i="34"/>
  <c r="AK41" i="34" s="1"/>
  <c r="Z40" i="34"/>
  <c r="X40" i="34"/>
  <c r="T40" i="34"/>
  <c r="S40" i="34"/>
  <c r="Q40" i="34"/>
  <c r="P40" i="34"/>
  <c r="Z39" i="34"/>
  <c r="X39" i="34"/>
  <c r="T39" i="34"/>
  <c r="S39" i="34"/>
  <c r="Q39" i="34"/>
  <c r="P39" i="34"/>
  <c r="AK39" i="34" s="1"/>
  <c r="Z38" i="34"/>
  <c r="X38" i="34"/>
  <c r="T38" i="34"/>
  <c r="S38" i="34"/>
  <c r="Q38" i="34"/>
  <c r="P38" i="34"/>
  <c r="AK38" i="34" s="1"/>
  <c r="Z37" i="34"/>
  <c r="X37" i="34"/>
  <c r="T37" i="34"/>
  <c r="S37" i="34"/>
  <c r="Q37" i="34"/>
  <c r="P37" i="34"/>
  <c r="AK37" i="34" s="1"/>
  <c r="Z36" i="34"/>
  <c r="X36" i="34"/>
  <c r="T36" i="34"/>
  <c r="S36" i="34"/>
  <c r="Q36" i="34"/>
  <c r="P36" i="34"/>
  <c r="Z35" i="34"/>
  <c r="X35" i="34"/>
  <c r="T35" i="34"/>
  <c r="S35" i="34"/>
  <c r="Q35" i="34"/>
  <c r="P35" i="34"/>
  <c r="AK35" i="34" s="1"/>
  <c r="Z34" i="34"/>
  <c r="X34" i="34"/>
  <c r="T34" i="34"/>
  <c r="S34" i="34"/>
  <c r="Q34" i="34"/>
  <c r="P34" i="34"/>
  <c r="AK34" i="34" s="1"/>
  <c r="Z33" i="34"/>
  <c r="X33" i="34"/>
  <c r="T33" i="34"/>
  <c r="S33" i="34"/>
  <c r="Q33" i="34"/>
  <c r="P33" i="34"/>
  <c r="AK33" i="34" s="1"/>
  <c r="Z32" i="34"/>
  <c r="X32" i="34"/>
  <c r="T32" i="34"/>
  <c r="S32" i="34"/>
  <c r="Q32" i="34"/>
  <c r="P32" i="34"/>
  <c r="Z31" i="34"/>
  <c r="X31" i="34"/>
  <c r="T31" i="34"/>
  <c r="S31" i="34"/>
  <c r="Q31" i="34"/>
  <c r="P31" i="34"/>
  <c r="AK31" i="34" s="1"/>
  <c r="Z30" i="34"/>
  <c r="X30" i="34"/>
  <c r="T30" i="34"/>
  <c r="S30" i="34"/>
  <c r="Q30" i="34"/>
  <c r="P30" i="34"/>
  <c r="AK30" i="34" s="1"/>
  <c r="Z29" i="34"/>
  <c r="X29" i="34"/>
  <c r="T29" i="34"/>
  <c r="S29" i="34"/>
  <c r="Q29" i="34"/>
  <c r="P29" i="34"/>
  <c r="AK29" i="34" s="1"/>
  <c r="Z28" i="34"/>
  <c r="X28" i="34"/>
  <c r="T28" i="34"/>
  <c r="S28" i="34"/>
  <c r="Q28" i="34"/>
  <c r="P28" i="34"/>
  <c r="Z24" i="34"/>
  <c r="X24" i="34"/>
  <c r="T24" i="34"/>
  <c r="S24" i="34"/>
  <c r="Q24" i="34"/>
  <c r="P24" i="34"/>
  <c r="Z23" i="34"/>
  <c r="X23" i="34"/>
  <c r="T23" i="34"/>
  <c r="S23" i="34"/>
  <c r="Q23" i="34"/>
  <c r="P23" i="34"/>
  <c r="Z22" i="34"/>
  <c r="X22" i="34"/>
  <c r="T22" i="34"/>
  <c r="S22" i="34"/>
  <c r="Q22" i="34"/>
  <c r="P22" i="34"/>
  <c r="Z21" i="34"/>
  <c r="X21" i="34"/>
  <c r="T21" i="34"/>
  <c r="S21" i="34"/>
  <c r="Q21" i="34"/>
  <c r="P21" i="34"/>
  <c r="Z20" i="34"/>
  <c r="X20" i="34"/>
  <c r="T20" i="34"/>
  <c r="S20" i="34"/>
  <c r="Q20" i="34"/>
  <c r="P20" i="34"/>
  <c r="Z19" i="34"/>
  <c r="X19" i="34"/>
  <c r="T19" i="34"/>
  <c r="S19" i="34"/>
  <c r="Q19" i="34"/>
  <c r="P19" i="34"/>
  <c r="AK19" i="34" s="1"/>
  <c r="Z18" i="34"/>
  <c r="X18" i="34"/>
  <c r="T18" i="34"/>
  <c r="S18" i="34"/>
  <c r="Q18" i="34"/>
  <c r="P18" i="34"/>
  <c r="AK18" i="34" s="1"/>
  <c r="Z17" i="34"/>
  <c r="X17" i="34"/>
  <c r="X17" i="36" s="1"/>
  <c r="T17" i="34"/>
  <c r="T17" i="36" s="1"/>
  <c r="S17" i="34"/>
  <c r="S17" i="36" s="1"/>
  <c r="Q17" i="34"/>
  <c r="Q17" i="36" s="1"/>
  <c r="P17" i="34"/>
  <c r="AK17" i="34" s="1"/>
  <c r="Z16" i="34"/>
  <c r="X16" i="34"/>
  <c r="T16" i="34"/>
  <c r="S16" i="34"/>
  <c r="Q16" i="34"/>
  <c r="P16" i="34"/>
  <c r="AK16" i="34" s="1"/>
  <c r="Z15" i="34"/>
  <c r="X15" i="34"/>
  <c r="T15" i="34"/>
  <c r="S15" i="34"/>
  <c r="Q15" i="34"/>
  <c r="P15" i="34"/>
  <c r="Z14" i="34"/>
  <c r="X14" i="34"/>
  <c r="T14" i="34"/>
  <c r="S14" i="34"/>
  <c r="Q14" i="34"/>
  <c r="P14" i="34"/>
  <c r="AK14" i="34" s="1"/>
  <c r="Z13" i="34"/>
  <c r="X13" i="34"/>
  <c r="T13" i="34"/>
  <c r="S13" i="34"/>
  <c r="Q13" i="34"/>
  <c r="P13" i="34"/>
  <c r="AK13" i="34" s="1"/>
  <c r="Z12" i="34"/>
  <c r="X12" i="34"/>
  <c r="T12" i="34"/>
  <c r="S12" i="34"/>
  <c r="Q12" i="34"/>
  <c r="P12" i="34"/>
  <c r="Z11" i="34"/>
  <c r="X11" i="34"/>
  <c r="T11" i="34"/>
  <c r="S11" i="34"/>
  <c r="Q11" i="34"/>
  <c r="P11" i="34"/>
  <c r="AK11" i="34" s="1"/>
  <c r="Z10" i="34"/>
  <c r="X10" i="34"/>
  <c r="T10" i="34"/>
  <c r="S10" i="34"/>
  <c r="Q10" i="34"/>
  <c r="P10" i="34"/>
  <c r="Z9" i="34"/>
  <c r="Z9" i="36" s="1"/>
  <c r="X9" i="34"/>
  <c r="X9" i="36" s="1"/>
  <c r="T9" i="34"/>
  <c r="T9" i="36" s="1"/>
  <c r="S9" i="34"/>
  <c r="Q9" i="34"/>
  <c r="P9" i="34"/>
  <c r="AK9" i="34" s="1"/>
  <c r="Z8" i="34"/>
  <c r="X8" i="34"/>
  <c r="T8" i="34"/>
  <c r="S8" i="34"/>
  <c r="Q8" i="34"/>
  <c r="P8" i="34"/>
  <c r="Z7" i="34"/>
  <c r="X7" i="34"/>
  <c r="T7" i="34"/>
  <c r="S7" i="34"/>
  <c r="Q7" i="34"/>
  <c r="P7" i="34"/>
  <c r="Z6" i="34"/>
  <c r="X6" i="34"/>
  <c r="T6" i="34"/>
  <c r="S6" i="34"/>
  <c r="Q6" i="34"/>
  <c r="P6" i="34"/>
  <c r="Z5" i="34"/>
  <c r="X5" i="34"/>
  <c r="T5" i="34"/>
  <c r="S5" i="34"/>
  <c r="Q5" i="34"/>
  <c r="P5" i="34"/>
  <c r="AK5" i="34" s="1"/>
  <c r="Z4" i="34"/>
  <c r="X4" i="34"/>
  <c r="T4" i="34"/>
  <c r="S4" i="34"/>
  <c r="Q4" i="34"/>
  <c r="P4" i="34"/>
  <c r="Z3" i="34"/>
  <c r="X3" i="34"/>
  <c r="T3" i="34"/>
  <c r="S3" i="34"/>
  <c r="Q3" i="34"/>
  <c r="P3" i="34"/>
  <c r="K60" i="34"/>
  <c r="L60" i="34" s="1"/>
  <c r="I60" i="34"/>
  <c r="K58" i="34"/>
  <c r="L58" i="34" s="1"/>
  <c r="I58" i="34"/>
  <c r="J51" i="34"/>
  <c r="G51" i="34"/>
  <c r="F51" i="34"/>
  <c r="E51" i="34"/>
  <c r="D51" i="34"/>
  <c r="K49" i="34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I49" i="34" s="1"/>
  <c r="K26" i="34"/>
  <c r="K51" i="34" s="1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A27" i="28"/>
  <c r="AA53" i="28" s="1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Q9" i="36" l="1"/>
  <c r="C51" i="33"/>
  <c r="L60" i="33"/>
  <c r="D45" i="38"/>
  <c r="D38" i="38"/>
  <c r="D48" i="38"/>
  <c r="D32" i="38"/>
  <c r="D39" i="38"/>
  <c r="D50" i="38" s="1"/>
  <c r="D49" i="38"/>
  <c r="S9" i="36"/>
  <c r="U9" i="36" s="1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Z29" i="36"/>
  <c r="Z37" i="36"/>
  <c r="Z45" i="36"/>
  <c r="K51" i="28"/>
  <c r="E17" i="6"/>
  <c r="I49" i="28"/>
  <c r="L60" i="28"/>
  <c r="C51" i="28"/>
  <c r="X29" i="36"/>
  <c r="X37" i="36"/>
  <c r="X45" i="36"/>
  <c r="Z17" i="36"/>
  <c r="T37" i="36"/>
  <c r="T45" i="36"/>
  <c r="T29" i="36"/>
  <c r="S29" i="36"/>
  <c r="S45" i="36"/>
  <c r="Q29" i="36"/>
  <c r="Q37" i="36"/>
  <c r="Q45" i="36"/>
  <c r="AA26" i="37"/>
  <c r="P45" i="36"/>
  <c r="AK45" i="36" s="1"/>
  <c r="F33" i="39"/>
  <c r="E34" i="39"/>
  <c r="M8" i="39"/>
  <c r="G8" i="39" s="1"/>
  <c r="L11" i="39"/>
  <c r="L9" i="39"/>
  <c r="M33" i="39"/>
  <c r="G33" i="39" s="1"/>
  <c r="L34" i="39"/>
  <c r="F8" i="39"/>
  <c r="E9" i="39"/>
  <c r="E11" i="39"/>
  <c r="D16" i="6"/>
  <c r="Y16" i="6"/>
  <c r="D15" i="6"/>
  <c r="K32" i="6"/>
  <c r="AE15" i="6"/>
  <c r="AB15" i="6"/>
  <c r="AE16" i="6"/>
  <c r="Z16" i="6"/>
  <c r="AC16" i="6" s="1"/>
  <c r="L32" i="6"/>
  <c r="Y15" i="6"/>
  <c r="V32" i="6"/>
  <c r="U32" i="6"/>
  <c r="R32" i="6"/>
  <c r="M32" i="6"/>
  <c r="S37" i="36"/>
  <c r="AA49" i="37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Z32" i="36"/>
  <c r="Z40" i="36"/>
  <c r="X3" i="36"/>
  <c r="X11" i="36"/>
  <c r="X19" i="36"/>
  <c r="X33" i="36"/>
  <c r="X41" i="36"/>
  <c r="X8" i="36"/>
  <c r="X16" i="36"/>
  <c r="S10" i="36"/>
  <c r="S18" i="36"/>
  <c r="X30" i="36"/>
  <c r="X38" i="36"/>
  <c r="X46" i="36"/>
  <c r="Z7" i="36"/>
  <c r="Z15" i="36"/>
  <c r="Z23" i="36"/>
  <c r="P4" i="36"/>
  <c r="AK4" i="36" s="1"/>
  <c r="P12" i="36"/>
  <c r="AK12" i="36" s="1"/>
  <c r="P20" i="36"/>
  <c r="AK20" i="36" s="1"/>
  <c r="P32" i="36"/>
  <c r="AK32" i="36" s="1"/>
  <c r="P40" i="36"/>
  <c r="K49" i="37"/>
  <c r="P22" i="36"/>
  <c r="AK22" i="36" s="1"/>
  <c r="S34" i="36"/>
  <c r="S42" i="36"/>
  <c r="T19" i="36"/>
  <c r="Z31" i="36"/>
  <c r="Z39" i="36"/>
  <c r="Z47" i="36"/>
  <c r="P28" i="36"/>
  <c r="AK28" i="36" s="1"/>
  <c r="P36" i="36"/>
  <c r="AK36" i="36" s="1"/>
  <c r="P44" i="36"/>
  <c r="AK44" i="36" s="1"/>
  <c r="Q5" i="36"/>
  <c r="Q13" i="36"/>
  <c r="Q21" i="36"/>
  <c r="T33" i="36"/>
  <c r="T41" i="36"/>
  <c r="X10" i="36"/>
  <c r="X18" i="36"/>
  <c r="Q35" i="36"/>
  <c r="Q43" i="36"/>
  <c r="S12" i="36"/>
  <c r="S20" i="36"/>
  <c r="X32" i="36"/>
  <c r="X40" i="36"/>
  <c r="X6" i="36"/>
  <c r="X14" i="36"/>
  <c r="X22" i="36"/>
  <c r="S32" i="36"/>
  <c r="S40" i="36"/>
  <c r="X28" i="36"/>
  <c r="X36" i="36"/>
  <c r="X44" i="36"/>
  <c r="Z5" i="36"/>
  <c r="Z13" i="36"/>
  <c r="Z21" i="36"/>
  <c r="T31" i="36"/>
  <c r="T39" i="36"/>
  <c r="T47" i="36"/>
  <c r="K26" i="37"/>
  <c r="X24" i="36"/>
  <c r="Z35" i="36"/>
  <c r="Z43" i="36"/>
  <c r="Q32" i="36"/>
  <c r="Q40" i="36"/>
  <c r="Z28" i="36"/>
  <c r="Z36" i="36"/>
  <c r="Z44" i="36"/>
  <c r="I51" i="37"/>
  <c r="I49" i="37"/>
  <c r="AH48" i="37"/>
  <c r="T11" i="36"/>
  <c r="X7" i="36"/>
  <c r="X15" i="36"/>
  <c r="X23" i="36"/>
  <c r="Z6" i="36"/>
  <c r="Z14" i="36"/>
  <c r="Z22" i="36"/>
  <c r="X31" i="36"/>
  <c r="X39" i="36"/>
  <c r="X47" i="36"/>
  <c r="Z8" i="36"/>
  <c r="Z16" i="36"/>
  <c r="Z24" i="36"/>
  <c r="P21" i="36"/>
  <c r="Z34" i="36"/>
  <c r="Z42" i="36"/>
  <c r="T10" i="36"/>
  <c r="T18" i="36"/>
  <c r="Z30" i="36"/>
  <c r="Z38" i="36"/>
  <c r="Z46" i="36"/>
  <c r="T32" i="36"/>
  <c r="T40" i="36"/>
  <c r="S6" i="36"/>
  <c r="S14" i="36"/>
  <c r="Q7" i="36"/>
  <c r="Q15" i="36"/>
  <c r="Q23" i="36"/>
  <c r="T35" i="36"/>
  <c r="T43" i="36"/>
  <c r="X4" i="36"/>
  <c r="X12" i="36"/>
  <c r="X20" i="36"/>
  <c r="Z3" i="36"/>
  <c r="Z11" i="36"/>
  <c r="Z19" i="36"/>
  <c r="X34" i="36"/>
  <c r="X42" i="36"/>
  <c r="P8" i="36"/>
  <c r="AK8" i="36" s="1"/>
  <c r="P24" i="36"/>
  <c r="AK24" i="36" s="1"/>
  <c r="S28" i="36"/>
  <c r="S36" i="36"/>
  <c r="S44" i="36"/>
  <c r="T5" i="36"/>
  <c r="Z10" i="36"/>
  <c r="T13" i="36"/>
  <c r="Z18" i="36"/>
  <c r="T21" i="36"/>
  <c r="Z33" i="36"/>
  <c r="Z41" i="36"/>
  <c r="S22" i="36"/>
  <c r="S4" i="36"/>
  <c r="P6" i="36"/>
  <c r="T3" i="36"/>
  <c r="Z4" i="36"/>
  <c r="Z12" i="36"/>
  <c r="Z20" i="36"/>
  <c r="T6" i="36"/>
  <c r="T14" i="36"/>
  <c r="T22" i="36"/>
  <c r="Q8" i="36"/>
  <c r="Q16" i="36"/>
  <c r="Q24" i="36"/>
  <c r="T28" i="36"/>
  <c r="T36" i="36"/>
  <c r="T44" i="36"/>
  <c r="X5" i="36"/>
  <c r="X13" i="36"/>
  <c r="X21" i="36"/>
  <c r="Q30" i="36"/>
  <c r="Q38" i="36"/>
  <c r="Q46" i="36"/>
  <c r="S7" i="36"/>
  <c r="S15" i="36"/>
  <c r="S23" i="36"/>
  <c r="X35" i="36"/>
  <c r="X43" i="36"/>
  <c r="Q6" i="36"/>
  <c r="Q14" i="36"/>
  <c r="Q22" i="36"/>
  <c r="T34" i="36"/>
  <c r="T42" i="36"/>
  <c r="Q28" i="36"/>
  <c r="Q36" i="36"/>
  <c r="Q44" i="36"/>
  <c r="P10" i="36"/>
  <c r="P18" i="36"/>
  <c r="AK18" i="36" s="1"/>
  <c r="S5" i="36"/>
  <c r="S13" i="36"/>
  <c r="S21" i="36"/>
  <c r="P3" i="36"/>
  <c r="P11" i="36"/>
  <c r="AK11" i="36" s="1"/>
  <c r="P37" i="36"/>
  <c r="AK37" i="36" s="1"/>
  <c r="P7" i="36"/>
  <c r="P15" i="36"/>
  <c r="AK15" i="36" s="1"/>
  <c r="P23" i="36"/>
  <c r="AK23" i="36" s="1"/>
  <c r="S35" i="36"/>
  <c r="S43" i="36"/>
  <c r="P29" i="36"/>
  <c r="AK29" i="36" s="1"/>
  <c r="T4" i="36"/>
  <c r="T12" i="36"/>
  <c r="T20" i="36"/>
  <c r="T7" i="36"/>
  <c r="Q10" i="36"/>
  <c r="T15" i="36"/>
  <c r="Q18" i="36"/>
  <c r="T23" i="36"/>
  <c r="T30" i="36"/>
  <c r="T38" i="36"/>
  <c r="T46" i="36"/>
  <c r="P16" i="36"/>
  <c r="AK16" i="36" s="1"/>
  <c r="P34" i="36"/>
  <c r="AK34" i="36" s="1"/>
  <c r="P42" i="36"/>
  <c r="AK42" i="36" s="1"/>
  <c r="P9" i="36"/>
  <c r="AK9" i="36" s="1"/>
  <c r="P17" i="36"/>
  <c r="AK17" i="36" s="1"/>
  <c r="P35" i="36"/>
  <c r="AK35" i="36" s="1"/>
  <c r="P43" i="36"/>
  <c r="AK43" i="36" s="1"/>
  <c r="Q31" i="36"/>
  <c r="Q39" i="36"/>
  <c r="Q47" i="36"/>
  <c r="P30" i="36"/>
  <c r="AK30" i="36" s="1"/>
  <c r="P38" i="36"/>
  <c r="AK38" i="36" s="1"/>
  <c r="P46" i="36"/>
  <c r="AK46" i="36" s="1"/>
  <c r="S8" i="36"/>
  <c r="S16" i="36"/>
  <c r="S24" i="36"/>
  <c r="S31" i="36"/>
  <c r="S39" i="36"/>
  <c r="S47" i="36"/>
  <c r="P5" i="36"/>
  <c r="AK5" i="36" s="1"/>
  <c r="P13" i="36"/>
  <c r="P31" i="36"/>
  <c r="AK31" i="36" s="1"/>
  <c r="P39" i="36"/>
  <c r="AK39" i="36" s="1"/>
  <c r="P47" i="36"/>
  <c r="AK47" i="36" s="1"/>
  <c r="T8" i="36"/>
  <c r="T16" i="36"/>
  <c r="T24" i="36"/>
  <c r="P14" i="36"/>
  <c r="AK14" i="36" s="1"/>
  <c r="P19" i="36"/>
  <c r="AK19" i="36" s="1"/>
  <c r="S30" i="36"/>
  <c r="U30" i="36" s="1"/>
  <c r="S38" i="36"/>
  <c r="S46" i="36"/>
  <c r="P33" i="36"/>
  <c r="AK33" i="36" s="1"/>
  <c r="P41" i="36"/>
  <c r="AK41" i="36" s="1"/>
  <c r="Q34" i="36"/>
  <c r="Q42" i="36"/>
  <c r="S3" i="36"/>
  <c r="S11" i="36"/>
  <c r="S19" i="36"/>
  <c r="S33" i="36"/>
  <c r="S41" i="36"/>
  <c r="Q4" i="36"/>
  <c r="Q12" i="36"/>
  <c r="Q20" i="36"/>
  <c r="Q3" i="36"/>
  <c r="Q11" i="36"/>
  <c r="Q19" i="36"/>
  <c r="Q33" i="36"/>
  <c r="Q41" i="36"/>
  <c r="K49" i="36"/>
  <c r="K26" i="36"/>
  <c r="K51" i="36" s="1"/>
  <c r="U21" i="35"/>
  <c r="L58" i="36"/>
  <c r="L60" i="36"/>
  <c r="AJ29" i="33"/>
  <c r="U24" i="34"/>
  <c r="U31" i="34"/>
  <c r="U5" i="35"/>
  <c r="U7" i="35"/>
  <c r="U15" i="35"/>
  <c r="AJ12" i="35"/>
  <c r="U20" i="34"/>
  <c r="R5" i="35"/>
  <c r="AI5" i="35" s="1"/>
  <c r="U11" i="35"/>
  <c r="U17" i="36"/>
  <c r="R15" i="35"/>
  <c r="AI15" i="35" s="1"/>
  <c r="U20" i="35"/>
  <c r="R21" i="35"/>
  <c r="AI21" i="35" s="1"/>
  <c r="U3" i="35"/>
  <c r="U8" i="35"/>
  <c r="U14" i="35"/>
  <c r="U34" i="35"/>
  <c r="U42" i="35"/>
  <c r="R44" i="35"/>
  <c r="AI44" i="35" s="1"/>
  <c r="AH48" i="36"/>
  <c r="I26" i="36"/>
  <c r="I51" i="36" s="1"/>
  <c r="I59" i="36" s="1"/>
  <c r="J59" i="36" s="1"/>
  <c r="R11" i="35"/>
  <c r="W11" i="35" s="1"/>
  <c r="R17" i="35"/>
  <c r="AI17" i="35" s="1"/>
  <c r="R18" i="35"/>
  <c r="W18" i="35" s="1"/>
  <c r="U22" i="35"/>
  <c r="AH25" i="36"/>
  <c r="R38" i="35"/>
  <c r="AG38" i="35" s="1"/>
  <c r="AM38" i="35" s="1"/>
  <c r="AJ7" i="35"/>
  <c r="U45" i="35"/>
  <c r="J60" i="36"/>
  <c r="U6" i="35"/>
  <c r="R7" i="35"/>
  <c r="AI7" i="35" s="1"/>
  <c r="R13" i="35"/>
  <c r="O13" i="35" s="1"/>
  <c r="U18" i="35"/>
  <c r="U46" i="35"/>
  <c r="U23" i="33"/>
  <c r="U46" i="33"/>
  <c r="AJ21" i="35"/>
  <c r="R32" i="35"/>
  <c r="AI32" i="35" s="1"/>
  <c r="U38" i="35"/>
  <c r="R40" i="35"/>
  <c r="AI40" i="35" s="1"/>
  <c r="R46" i="35"/>
  <c r="AG46" i="35" s="1"/>
  <c r="AM46" i="35" s="1"/>
  <c r="U32" i="35"/>
  <c r="U33" i="35"/>
  <c r="R34" i="35"/>
  <c r="AG34" i="35" s="1"/>
  <c r="AM34" i="35" s="1"/>
  <c r="U16" i="35"/>
  <c r="U40" i="35"/>
  <c r="U41" i="35"/>
  <c r="S49" i="35"/>
  <c r="AJ37" i="35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AG33" i="34" s="1"/>
  <c r="AM33" i="34" s="1"/>
  <c r="U9" i="35"/>
  <c r="R14" i="35"/>
  <c r="AG14" i="35" s="1"/>
  <c r="AM14" i="35" s="1"/>
  <c r="U17" i="35"/>
  <c r="R19" i="35"/>
  <c r="W19" i="35" s="1"/>
  <c r="AK15" i="35"/>
  <c r="Q49" i="35"/>
  <c r="U4" i="35"/>
  <c r="AJ9" i="35"/>
  <c r="AK18" i="35"/>
  <c r="R22" i="35"/>
  <c r="AG22" i="35" s="1"/>
  <c r="AM22" i="35" s="1"/>
  <c r="AK22" i="35"/>
  <c r="U24" i="35"/>
  <c r="R28" i="35"/>
  <c r="W28" i="35" s="1"/>
  <c r="AJ29" i="35"/>
  <c r="R36" i="35"/>
  <c r="W36" i="35" s="1"/>
  <c r="R39" i="35"/>
  <c r="AI39" i="35" s="1"/>
  <c r="AK40" i="35"/>
  <c r="U6" i="34"/>
  <c r="U10" i="34"/>
  <c r="U22" i="34"/>
  <c r="AJ40" i="34"/>
  <c r="R6" i="35"/>
  <c r="AG6" i="35" s="1"/>
  <c r="AM6" i="35" s="1"/>
  <c r="R9" i="35"/>
  <c r="AI9" i="35" s="1"/>
  <c r="U12" i="35"/>
  <c r="AK14" i="35"/>
  <c r="AJ16" i="35"/>
  <c r="U28" i="35"/>
  <c r="U29" i="35"/>
  <c r="U36" i="35"/>
  <c r="AK44" i="35"/>
  <c r="AJ13" i="35"/>
  <c r="AJ23" i="35"/>
  <c r="AK23" i="35"/>
  <c r="R30" i="35"/>
  <c r="O30" i="35" s="1"/>
  <c r="U37" i="35"/>
  <c r="AJ10" i="35"/>
  <c r="Z49" i="35"/>
  <c r="AJ45" i="35"/>
  <c r="U13" i="35"/>
  <c r="AK21" i="35"/>
  <c r="R23" i="35"/>
  <c r="AI23" i="35" s="1"/>
  <c r="U30" i="35"/>
  <c r="R31" i="35"/>
  <c r="AI31" i="35" s="1"/>
  <c r="U44" i="35"/>
  <c r="U10" i="35"/>
  <c r="AJ15" i="35"/>
  <c r="AJ17" i="35"/>
  <c r="AK17" i="35"/>
  <c r="U19" i="35"/>
  <c r="U23" i="35"/>
  <c r="U31" i="35"/>
  <c r="R35" i="35"/>
  <c r="AI35" i="35" s="1"/>
  <c r="R42" i="35"/>
  <c r="AG42" i="35" s="1"/>
  <c r="AM42" i="35" s="1"/>
  <c r="R33" i="35"/>
  <c r="AK33" i="35"/>
  <c r="S26" i="35"/>
  <c r="R4" i="35"/>
  <c r="AJ5" i="35"/>
  <c r="R8" i="35"/>
  <c r="R41" i="35"/>
  <c r="AK41" i="35"/>
  <c r="T26" i="35"/>
  <c r="R20" i="35"/>
  <c r="AJ20" i="35"/>
  <c r="AH48" i="35"/>
  <c r="AJ33" i="35"/>
  <c r="AJ41" i="35"/>
  <c r="R45" i="35"/>
  <c r="AK45" i="35"/>
  <c r="AH25" i="35"/>
  <c r="AK6" i="35"/>
  <c r="AK10" i="35"/>
  <c r="AJ19" i="35"/>
  <c r="U47" i="35"/>
  <c r="J58" i="35"/>
  <c r="AJ6" i="35"/>
  <c r="AJ20" i="34"/>
  <c r="R10" i="35"/>
  <c r="AJ11" i="35"/>
  <c r="AK11" i="35"/>
  <c r="R12" i="35"/>
  <c r="U43" i="35"/>
  <c r="P26" i="35"/>
  <c r="X26" i="35"/>
  <c r="AJ3" i="35"/>
  <c r="R29" i="35"/>
  <c r="AK29" i="35"/>
  <c r="U35" i="35"/>
  <c r="U39" i="35"/>
  <c r="AJ44" i="35"/>
  <c r="Q26" i="35"/>
  <c r="AK3" i="35"/>
  <c r="AJ4" i="35"/>
  <c r="AJ8" i="35"/>
  <c r="AJ36" i="35"/>
  <c r="AJ40" i="35"/>
  <c r="J60" i="35"/>
  <c r="R37" i="35"/>
  <c r="AK37" i="35"/>
  <c r="R3" i="35"/>
  <c r="Z26" i="35"/>
  <c r="R16" i="35"/>
  <c r="R24" i="35"/>
  <c r="X49" i="35"/>
  <c r="AJ28" i="35"/>
  <c r="AJ32" i="35"/>
  <c r="R43" i="35"/>
  <c r="R47" i="35"/>
  <c r="P49" i="35"/>
  <c r="AJ24" i="35"/>
  <c r="AJ30" i="35"/>
  <c r="AJ34" i="35"/>
  <c r="AJ38" i="35"/>
  <c r="AJ42" i="35"/>
  <c r="AJ46" i="35"/>
  <c r="T49" i="35"/>
  <c r="AJ14" i="35"/>
  <c r="AJ18" i="35"/>
  <c r="AJ22" i="35"/>
  <c r="AJ31" i="35"/>
  <c r="AJ35" i="35"/>
  <c r="AJ39" i="35"/>
  <c r="AJ43" i="35"/>
  <c r="AJ47" i="35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AG4" i="34" s="1"/>
  <c r="AM4" i="34" s="1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R9" i="34"/>
  <c r="AG9" i="34" s="1"/>
  <c r="AM9" i="34" s="1"/>
  <c r="R16" i="34"/>
  <c r="AG16" i="34" s="1"/>
  <c r="AM16" i="34" s="1"/>
  <c r="R22" i="34"/>
  <c r="W22" i="34" s="1"/>
  <c r="U28" i="34"/>
  <c r="R37" i="34"/>
  <c r="AG37" i="34" s="1"/>
  <c r="AM37" i="34" s="1"/>
  <c r="U39" i="34"/>
  <c r="U40" i="34"/>
  <c r="U43" i="34"/>
  <c r="U44" i="34"/>
  <c r="R45" i="34"/>
  <c r="O45" i="34" s="1"/>
  <c r="AJ7" i="34"/>
  <c r="S26" i="34"/>
  <c r="P26" i="34"/>
  <c r="X26" i="34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AK3" i="34"/>
  <c r="AK15" i="34"/>
  <c r="AJ18" i="34"/>
  <c r="Z26" i="34"/>
  <c r="T49" i="34"/>
  <c r="R32" i="34"/>
  <c r="AK32" i="34"/>
  <c r="AJ32" i="34"/>
  <c r="R40" i="34"/>
  <c r="AK40" i="34"/>
  <c r="J58" i="34"/>
  <c r="AJ5" i="34"/>
  <c r="AJ9" i="34"/>
  <c r="AJ13" i="34"/>
  <c r="AJ14" i="34"/>
  <c r="R36" i="34"/>
  <c r="AK36" i="34"/>
  <c r="T26" i="34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P49" i="34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M20" i="6" s="1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G20" i="6" s="1"/>
  <c r="T26" i="33"/>
  <c r="I19" i="6" s="1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L19" i="6" s="1"/>
  <c r="U5" i="33"/>
  <c r="R6" i="33"/>
  <c r="W6" i="33" s="1"/>
  <c r="R9" i="33"/>
  <c r="R37" i="33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F20" i="6" s="1"/>
  <c r="I49" i="33"/>
  <c r="S26" i="33"/>
  <c r="H19" i="6" s="1"/>
  <c r="R4" i="33"/>
  <c r="AK11" i="33"/>
  <c r="R13" i="33"/>
  <c r="Z49" i="33"/>
  <c r="L20" i="6" s="1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F19" i="6" s="1"/>
  <c r="X26" i="33"/>
  <c r="M19" i="6" s="1"/>
  <c r="AJ3" i="33"/>
  <c r="R11" i="33"/>
  <c r="AK16" i="33"/>
  <c r="R24" i="33"/>
  <c r="T49" i="33"/>
  <c r="I20" i="6" s="1"/>
  <c r="AJ32" i="33"/>
  <c r="Q26" i="33"/>
  <c r="G19" i="6" s="1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H20" i="6" s="1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J20" i="6" l="1"/>
  <c r="J19" i="6"/>
  <c r="J58" i="33"/>
  <c r="J60" i="33"/>
  <c r="AG37" i="33"/>
  <c r="AG9" i="33"/>
  <c r="AG35" i="33"/>
  <c r="K50" i="38"/>
  <c r="K26" i="38"/>
  <c r="U46" i="36"/>
  <c r="Y46" i="36" s="1"/>
  <c r="U29" i="36"/>
  <c r="Y29" i="36" s="1"/>
  <c r="AG45" i="28"/>
  <c r="K51" i="37"/>
  <c r="J60" i="28"/>
  <c r="AG9" i="28"/>
  <c r="AG37" i="28"/>
  <c r="AG4" i="28"/>
  <c r="AG33" i="28"/>
  <c r="AG29" i="28"/>
  <c r="U45" i="36"/>
  <c r="Y45" i="36" s="1"/>
  <c r="AA52" i="37"/>
  <c r="U37" i="36"/>
  <c r="Y37" i="36" s="1"/>
  <c r="AD16" i="6"/>
  <c r="AJ6" i="36"/>
  <c r="R45" i="36"/>
  <c r="AG45" i="36" s="1"/>
  <c r="AM45" i="36" s="1"/>
  <c r="AJ45" i="36"/>
  <c r="J18" i="6"/>
  <c r="J17" i="6"/>
  <c r="M34" i="39"/>
  <c r="G34" i="39" s="1"/>
  <c r="L35" i="39"/>
  <c r="M9" i="39"/>
  <c r="G9" i="39" s="1"/>
  <c r="L10" i="39"/>
  <c r="M10" i="39" s="1"/>
  <c r="G10" i="39" s="1"/>
  <c r="M11" i="39"/>
  <c r="G11" i="39" s="1"/>
  <c r="L12" i="39"/>
  <c r="E12" i="39"/>
  <c r="F11" i="39"/>
  <c r="F34" i="39"/>
  <c r="E35" i="39"/>
  <c r="F9" i="39"/>
  <c r="E10" i="39"/>
  <c r="F10" i="39" s="1"/>
  <c r="Y18" i="35"/>
  <c r="Y29" i="35"/>
  <c r="Y31" i="35"/>
  <c r="Y44" i="35"/>
  <c r="Y24" i="35"/>
  <c r="Y41" i="35"/>
  <c r="Y22" i="35"/>
  <c r="Y21" i="35"/>
  <c r="Y16" i="35"/>
  <c r="Y6" i="35"/>
  <c r="Y8" i="35"/>
  <c r="Y5" i="35"/>
  <c r="Y3" i="35"/>
  <c r="Y12" i="35"/>
  <c r="Y4" i="35"/>
  <c r="Y32" i="35"/>
  <c r="Y20" i="35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X32" i="6"/>
  <c r="Z15" i="6"/>
  <c r="Z32" i="6" s="1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W5" i="35"/>
  <c r="AK21" i="36"/>
  <c r="R34" i="36"/>
  <c r="O34" i="36" s="1"/>
  <c r="U36" i="36"/>
  <c r="AJ35" i="36"/>
  <c r="AJ11" i="36"/>
  <c r="U13" i="36"/>
  <c r="R24" i="36"/>
  <c r="O24" i="36" s="1"/>
  <c r="U6" i="36"/>
  <c r="J60" i="37"/>
  <c r="J58" i="37"/>
  <c r="I59" i="37"/>
  <c r="J59" i="37" s="1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AG16" i="36" s="1"/>
  <c r="AM16" i="36" s="1"/>
  <c r="R33" i="36"/>
  <c r="AG33" i="36" s="1"/>
  <c r="AM33" i="36" s="1"/>
  <c r="AJ18" i="36"/>
  <c r="AJ16" i="36"/>
  <c r="R15" i="36"/>
  <c r="AG15" i="36" s="1"/>
  <c r="AM15" i="36" s="1"/>
  <c r="R18" i="36"/>
  <c r="O18" i="36" s="1"/>
  <c r="R10" i="36"/>
  <c r="AI10" i="36" s="1"/>
  <c r="R3" i="36"/>
  <c r="AG3" i="36" s="1"/>
  <c r="AM3" i="36" s="1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G37" i="36" s="1"/>
  <c r="AM37" i="36" s="1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O5" i="35"/>
  <c r="AG5" i="35"/>
  <c r="AM5" i="35" s="1"/>
  <c r="AG30" i="35"/>
  <c r="AM30" i="35" s="1"/>
  <c r="Y11" i="35"/>
  <c r="Y45" i="35"/>
  <c r="Y15" i="35"/>
  <c r="AG7" i="35"/>
  <c r="AM7" i="35" s="1"/>
  <c r="AG24" i="34"/>
  <c r="AM24" i="34" s="1"/>
  <c r="O15" i="35"/>
  <c r="AI29" i="34"/>
  <c r="W15" i="35"/>
  <c r="W33" i="34"/>
  <c r="O24" i="34"/>
  <c r="Y33" i="34"/>
  <c r="W29" i="34"/>
  <c r="W17" i="35"/>
  <c r="O29" i="34"/>
  <c r="Y3" i="34"/>
  <c r="AI46" i="35"/>
  <c r="W46" i="35"/>
  <c r="Y34" i="35"/>
  <c r="W32" i="35"/>
  <c r="O46" i="35"/>
  <c r="AG31" i="35"/>
  <c r="AM31" i="35" s="1"/>
  <c r="AI33" i="34"/>
  <c r="Y38" i="35"/>
  <c r="O17" i="35"/>
  <c r="AG15" i="35"/>
  <c r="AM15" i="35" s="1"/>
  <c r="AG44" i="35"/>
  <c r="AM44" i="35" s="1"/>
  <c r="O44" i="35"/>
  <c r="W10" i="34"/>
  <c r="O10" i="34"/>
  <c r="O20" i="34"/>
  <c r="Q51" i="35"/>
  <c r="W6" i="35"/>
  <c r="AG10" i="34"/>
  <c r="AM10" i="34" s="1"/>
  <c r="AI11" i="35"/>
  <c r="J58" i="36"/>
  <c r="O6" i="34"/>
  <c r="AG6" i="34"/>
  <c r="AM6" i="34" s="1"/>
  <c r="Y46" i="35"/>
  <c r="Y36" i="35"/>
  <c r="W35" i="35"/>
  <c r="O33" i="34"/>
  <c r="W44" i="35"/>
  <c r="AG11" i="35"/>
  <c r="AM11" i="35" s="1"/>
  <c r="Y7" i="35"/>
  <c r="Y20" i="34"/>
  <c r="AG30" i="34"/>
  <c r="AM30" i="34" s="1"/>
  <c r="Y15" i="34"/>
  <c r="AG19" i="35"/>
  <c r="AM19" i="35" s="1"/>
  <c r="O11" i="35"/>
  <c r="O14" i="34"/>
  <c r="W14" i="34"/>
  <c r="O19" i="35"/>
  <c r="O6" i="35"/>
  <c r="W42" i="33"/>
  <c r="O23" i="35"/>
  <c r="W22" i="35"/>
  <c r="AI18" i="35"/>
  <c r="Y19" i="35"/>
  <c r="W35" i="34"/>
  <c r="W31" i="35"/>
  <c r="W42" i="35"/>
  <c r="W14" i="35"/>
  <c r="Y30" i="36"/>
  <c r="O30" i="34"/>
  <c r="O31" i="35"/>
  <c r="AI19" i="35"/>
  <c r="O7" i="35"/>
  <c r="W6" i="34"/>
  <c r="W30" i="34"/>
  <c r="Z51" i="35"/>
  <c r="Y33" i="35"/>
  <c r="W7" i="35"/>
  <c r="AI6" i="35"/>
  <c r="AG17" i="35"/>
  <c r="AM17" i="35" s="1"/>
  <c r="AI28" i="35"/>
  <c r="Y14" i="35"/>
  <c r="AG14" i="34"/>
  <c r="AM14" i="34" s="1"/>
  <c r="O35" i="35"/>
  <c r="AG13" i="35"/>
  <c r="AM13" i="35" s="1"/>
  <c r="Y40" i="35"/>
  <c r="AG20" i="33"/>
  <c r="AM20" i="33" s="1"/>
  <c r="AI38" i="35"/>
  <c r="Y17" i="35"/>
  <c r="AI36" i="35"/>
  <c r="AI13" i="35"/>
  <c r="W13" i="35"/>
  <c r="W38" i="35"/>
  <c r="W9" i="35"/>
  <c r="Y37" i="35"/>
  <c r="O21" i="35"/>
  <c r="AI41" i="34"/>
  <c r="O38" i="35"/>
  <c r="O9" i="35"/>
  <c r="Y42" i="35"/>
  <c r="AG35" i="35"/>
  <c r="AM35" i="35" s="1"/>
  <c r="O18" i="35"/>
  <c r="AG32" i="35"/>
  <c r="AM32" i="35" s="1"/>
  <c r="Y9" i="35"/>
  <c r="W21" i="35"/>
  <c r="O21" i="34"/>
  <c r="W45" i="34"/>
  <c r="AG39" i="34"/>
  <c r="AM39" i="34" s="1"/>
  <c r="W34" i="35"/>
  <c r="AG21" i="35"/>
  <c r="AM21" i="35" s="1"/>
  <c r="AI22" i="35"/>
  <c r="AG18" i="35"/>
  <c r="AM18" i="35" s="1"/>
  <c r="O32" i="35"/>
  <c r="AI42" i="33"/>
  <c r="AG40" i="35"/>
  <c r="AM40" i="35" s="1"/>
  <c r="S51" i="35"/>
  <c r="O40" i="35"/>
  <c r="Y10" i="35"/>
  <c r="Y21" i="34"/>
  <c r="W15" i="34"/>
  <c r="AI42" i="35"/>
  <c r="AI34" i="35"/>
  <c r="W40" i="35"/>
  <c r="O14" i="35"/>
  <c r="AI14" i="35"/>
  <c r="W18" i="34"/>
  <c r="AK48" i="35"/>
  <c r="AG15" i="34"/>
  <c r="AM15" i="34" s="1"/>
  <c r="AG47" i="34"/>
  <c r="AM47" i="34" s="1"/>
  <c r="O39" i="34"/>
  <c r="O18" i="34"/>
  <c r="O42" i="35"/>
  <c r="O34" i="35"/>
  <c r="AG28" i="35"/>
  <c r="AM28" i="35" s="1"/>
  <c r="AG36" i="35"/>
  <c r="AM36" i="35" s="1"/>
  <c r="U49" i="35"/>
  <c r="AG42" i="33"/>
  <c r="AM42" i="33" s="1"/>
  <c r="Y34" i="33"/>
  <c r="W39" i="34"/>
  <c r="AI18" i="34"/>
  <c r="W39" i="35"/>
  <c r="AG39" i="35"/>
  <c r="AM39" i="35" s="1"/>
  <c r="Y23" i="35"/>
  <c r="O28" i="35"/>
  <c r="Y30" i="35"/>
  <c r="O36" i="35"/>
  <c r="AI38" i="34"/>
  <c r="X51" i="34"/>
  <c r="O39" i="35"/>
  <c r="AG9" i="35"/>
  <c r="AM9" i="35" s="1"/>
  <c r="U26" i="35"/>
  <c r="Y26" i="35" s="1"/>
  <c r="W41" i="34"/>
  <c r="AG23" i="35"/>
  <c r="AM23" i="35" s="1"/>
  <c r="Y13" i="35"/>
  <c r="O41" i="34"/>
  <c r="W24" i="34"/>
  <c r="AG5" i="34"/>
  <c r="AM5" i="34" s="1"/>
  <c r="O5" i="34"/>
  <c r="AI30" i="35"/>
  <c r="Y22" i="34"/>
  <c r="W23" i="35"/>
  <c r="W30" i="35"/>
  <c r="Y28" i="35"/>
  <c r="R49" i="35"/>
  <c r="AK25" i="35"/>
  <c r="AG35" i="34"/>
  <c r="AM35" i="34" s="1"/>
  <c r="O22" i="35"/>
  <c r="O42" i="34"/>
  <c r="AI4" i="34"/>
  <c r="AI43" i="35"/>
  <c r="W43" i="35"/>
  <c r="O43" i="35"/>
  <c r="AG43" i="35"/>
  <c r="AM43" i="35" s="1"/>
  <c r="AJ48" i="35"/>
  <c r="AG29" i="35"/>
  <c r="AM29" i="35" s="1"/>
  <c r="AI29" i="35"/>
  <c r="W29" i="35"/>
  <c r="O29" i="35"/>
  <c r="AG45" i="35"/>
  <c r="AM45" i="35" s="1"/>
  <c r="AI45" i="35"/>
  <c r="W45" i="35"/>
  <c r="O45" i="35"/>
  <c r="AI8" i="35"/>
  <c r="W8" i="35"/>
  <c r="O8" i="35"/>
  <c r="AG8" i="35"/>
  <c r="AM8" i="35" s="1"/>
  <c r="Y47" i="35"/>
  <c r="AG10" i="35"/>
  <c r="AM10" i="35" s="1"/>
  <c r="AI10" i="35"/>
  <c r="W10" i="35"/>
  <c r="O10" i="35"/>
  <c r="Y17" i="28"/>
  <c r="O16" i="35"/>
  <c r="W16" i="35"/>
  <c r="AI16" i="35"/>
  <c r="AG16" i="35"/>
  <c r="AM16" i="35" s="1"/>
  <c r="R26" i="35"/>
  <c r="AG3" i="35"/>
  <c r="AI3" i="35"/>
  <c r="W3" i="35"/>
  <c r="O3" i="35"/>
  <c r="AJ25" i="35"/>
  <c r="AI4" i="35"/>
  <c r="W4" i="35"/>
  <c r="O4" i="35"/>
  <c r="AG4" i="35"/>
  <c r="AM4" i="35" s="1"/>
  <c r="AG37" i="35"/>
  <c r="AM37" i="35" s="1"/>
  <c r="AI37" i="35"/>
  <c r="W37" i="35"/>
  <c r="O37" i="35"/>
  <c r="O35" i="34"/>
  <c r="W5" i="34"/>
  <c r="Y39" i="35"/>
  <c r="X51" i="35"/>
  <c r="Y43" i="35"/>
  <c r="T51" i="35"/>
  <c r="AG33" i="35"/>
  <c r="AM33" i="35" s="1"/>
  <c r="AI33" i="35"/>
  <c r="W33" i="35"/>
  <c r="O33" i="35"/>
  <c r="W37" i="34"/>
  <c r="AI47" i="35"/>
  <c r="W47" i="35"/>
  <c r="O47" i="35"/>
  <c r="AG47" i="35"/>
  <c r="AM47" i="35" s="1"/>
  <c r="P51" i="35"/>
  <c r="AA26" i="35" s="1"/>
  <c r="AG24" i="35"/>
  <c r="AM24" i="35" s="1"/>
  <c r="AI24" i="35"/>
  <c r="W24" i="35"/>
  <c r="O24" i="35"/>
  <c r="Y35" i="35"/>
  <c r="AG12" i="35"/>
  <c r="AM12" i="35" s="1"/>
  <c r="O12" i="35"/>
  <c r="W12" i="35"/>
  <c r="AI12" i="35"/>
  <c r="AG20" i="35"/>
  <c r="AM20" i="35" s="1"/>
  <c r="AI20" i="35"/>
  <c r="W20" i="35"/>
  <c r="O20" i="35"/>
  <c r="AG41" i="35"/>
  <c r="AM41" i="35" s="1"/>
  <c r="AI41" i="35"/>
  <c r="W41" i="35"/>
  <c r="O41" i="35"/>
  <c r="AI22" i="33"/>
  <c r="AG46" i="34"/>
  <c r="AM46" i="34" s="1"/>
  <c r="AI45" i="34"/>
  <c r="AI46" i="34"/>
  <c r="AG42" i="34"/>
  <c r="AM42" i="34" s="1"/>
  <c r="AG45" i="34"/>
  <c r="AM45" i="34" s="1"/>
  <c r="AG3" i="33"/>
  <c r="W46" i="34"/>
  <c r="Y43" i="33"/>
  <c r="AG3" i="34"/>
  <c r="AM3" i="34" s="1"/>
  <c r="AI8" i="34"/>
  <c r="Y12" i="34"/>
  <c r="AI3" i="33"/>
  <c r="AG8" i="34"/>
  <c r="AM8" i="34" s="1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AM43" i="34" s="1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M7" i="34" s="1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M12" i="34" s="1"/>
  <c r="AJ25" i="34"/>
  <c r="AI15" i="33"/>
  <c r="AJ48" i="34"/>
  <c r="O11" i="34"/>
  <c r="AI11" i="34"/>
  <c r="W11" i="34"/>
  <c r="AG11" i="34"/>
  <c r="AM11" i="34" s="1"/>
  <c r="P51" i="34"/>
  <c r="AA26" i="34" s="1"/>
  <c r="AI39" i="28"/>
  <c r="AI7" i="28"/>
  <c r="AG45" i="33"/>
  <c r="Y38" i="34"/>
  <c r="O13" i="34"/>
  <c r="AI13" i="34"/>
  <c r="W13" i="34"/>
  <c r="AG13" i="34"/>
  <c r="AM13" i="34" s="1"/>
  <c r="AI40" i="34"/>
  <c r="W40" i="34"/>
  <c r="O40" i="34"/>
  <c r="AG40" i="34"/>
  <c r="AM40" i="34" s="1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AM44" i="34" s="1"/>
  <c r="O31" i="33"/>
  <c r="W45" i="33"/>
  <c r="AI45" i="33"/>
  <c r="W9" i="33"/>
  <c r="AG15" i="33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Y39" i="33"/>
  <c r="W10" i="33"/>
  <c r="O30" i="33"/>
  <c r="AI37" i="33"/>
  <c r="Y47" i="33"/>
  <c r="AG32" i="33"/>
  <c r="AM32" i="33" s="1"/>
  <c r="AG46" i="33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I14" i="33"/>
  <c r="O40" i="33"/>
  <c r="R26" i="33"/>
  <c r="W17" i="33"/>
  <c r="O17" i="33"/>
  <c r="Z51" i="33"/>
  <c r="AG7" i="33"/>
  <c r="W20" i="33"/>
  <c r="O20" i="33"/>
  <c r="O7" i="33"/>
  <c r="AG6" i="33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W37" i="33"/>
  <c r="O37" i="33"/>
  <c r="AJ25" i="33"/>
  <c r="Y16" i="33"/>
  <c r="AG6" i="28"/>
  <c r="AM6" i="28" s="1"/>
  <c r="AG29" i="33"/>
  <c r="W29" i="33"/>
  <c r="AI29" i="33"/>
  <c r="O29" i="33"/>
  <c r="P51" i="33"/>
  <c r="AA26" i="33" s="1"/>
  <c r="Q19" i="6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W13" i="33"/>
  <c r="AI13" i="33"/>
  <c r="AG13" i="33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AA49" i="28" s="1"/>
  <c r="Q18" i="6" s="1"/>
  <c r="AG23" i="28"/>
  <c r="AM23" i="28" s="1"/>
  <c r="W23" i="28"/>
  <c r="AI23" i="28"/>
  <c r="O23" i="28"/>
  <c r="Y30" i="28"/>
  <c r="Y3" i="28"/>
  <c r="U26" i="28"/>
  <c r="Y46" i="28"/>
  <c r="AE47" i="18"/>
  <c r="K12" i="6"/>
  <c r="J40" i="12"/>
  <c r="J41" i="12"/>
  <c r="J34" i="12"/>
  <c r="J42" i="12"/>
  <c r="J35" i="12"/>
  <c r="J36" i="12"/>
  <c r="J33" i="12"/>
  <c r="J43" i="12"/>
  <c r="J32" i="12"/>
  <c r="J44" i="12"/>
  <c r="J45" i="12"/>
  <c r="J46" i="12"/>
  <c r="J47" i="12"/>
  <c r="J37" i="12"/>
  <c r="J48" i="12"/>
  <c r="J31" i="12"/>
  <c r="J30" i="12"/>
  <c r="J38" i="12"/>
  <c r="J49" i="12"/>
  <c r="J39" i="12"/>
  <c r="J8" i="12"/>
  <c r="J11" i="12"/>
  <c r="J5" i="12"/>
  <c r="J6" i="12"/>
  <c r="J14" i="12"/>
  <c r="J7" i="12"/>
  <c r="J16" i="12"/>
  <c r="J20" i="12"/>
  <c r="J12" i="12"/>
  <c r="J9" i="12"/>
  <c r="J10" i="12"/>
  <c r="J15" i="12"/>
  <c r="J13" i="12"/>
  <c r="J21" i="12"/>
  <c r="J17" i="12"/>
  <c r="J18" i="12"/>
  <c r="J19" i="12"/>
  <c r="J22" i="12"/>
  <c r="J23" i="12"/>
  <c r="J24" i="12"/>
  <c r="J25" i="12"/>
  <c r="J4" i="12"/>
  <c r="C42" i="12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13" i="6"/>
  <c r="Z47" i="24"/>
  <c r="Z47" i="37" s="1"/>
  <c r="X47" i="24"/>
  <c r="X47" i="37" s="1"/>
  <c r="T47" i="24"/>
  <c r="T47" i="37" s="1"/>
  <c r="S47" i="24"/>
  <c r="S47" i="37" s="1"/>
  <c r="Q47" i="24"/>
  <c r="Q47" i="37" s="1"/>
  <c r="P47" i="24"/>
  <c r="Z46" i="24"/>
  <c r="Z46" i="37" s="1"/>
  <c r="X46" i="24"/>
  <c r="X46" i="37" s="1"/>
  <c r="T46" i="24"/>
  <c r="T46" i="37" s="1"/>
  <c r="S46" i="24"/>
  <c r="S46" i="37" s="1"/>
  <c r="Q46" i="24"/>
  <c r="Q46" i="37" s="1"/>
  <c r="P46" i="24"/>
  <c r="P46" i="37" s="1"/>
  <c r="Z45" i="24"/>
  <c r="Z45" i="37" s="1"/>
  <c r="X45" i="24"/>
  <c r="X45" i="37" s="1"/>
  <c r="T45" i="24"/>
  <c r="T45" i="37" s="1"/>
  <c r="S45" i="24"/>
  <c r="S45" i="37" s="1"/>
  <c r="Q45" i="24"/>
  <c r="Q45" i="37" s="1"/>
  <c r="P45" i="24"/>
  <c r="P45" i="37" s="1"/>
  <c r="Z44" i="24"/>
  <c r="Z44" i="37" s="1"/>
  <c r="X44" i="24"/>
  <c r="X44" i="37" s="1"/>
  <c r="T44" i="24"/>
  <c r="T44" i="37" s="1"/>
  <c r="S44" i="24"/>
  <c r="S44" i="37" s="1"/>
  <c r="Q44" i="24"/>
  <c r="Q44" i="37" s="1"/>
  <c r="P44" i="24"/>
  <c r="Z43" i="24"/>
  <c r="Z43" i="37" s="1"/>
  <c r="X43" i="24"/>
  <c r="X43" i="37" s="1"/>
  <c r="T43" i="24"/>
  <c r="T43" i="37" s="1"/>
  <c r="S43" i="24"/>
  <c r="S43" i="37" s="1"/>
  <c r="Q43" i="24"/>
  <c r="Q43" i="37" s="1"/>
  <c r="P43" i="24"/>
  <c r="Z42" i="24"/>
  <c r="Z42" i="37" s="1"/>
  <c r="X42" i="24"/>
  <c r="X42" i="37" s="1"/>
  <c r="T42" i="24"/>
  <c r="T42" i="37" s="1"/>
  <c r="S42" i="24"/>
  <c r="S42" i="37" s="1"/>
  <c r="Q42" i="24"/>
  <c r="Q42" i="37" s="1"/>
  <c r="P42" i="24"/>
  <c r="P42" i="37" s="1"/>
  <c r="Z41" i="24"/>
  <c r="Z41" i="37" s="1"/>
  <c r="X41" i="24"/>
  <c r="X41" i="37" s="1"/>
  <c r="T41" i="24"/>
  <c r="T41" i="37" s="1"/>
  <c r="S41" i="24"/>
  <c r="S41" i="37" s="1"/>
  <c r="Q41" i="24"/>
  <c r="Q41" i="37" s="1"/>
  <c r="P41" i="24"/>
  <c r="P41" i="37" s="1"/>
  <c r="Z40" i="24"/>
  <c r="Z40" i="37" s="1"/>
  <c r="X40" i="24"/>
  <c r="X40" i="37" s="1"/>
  <c r="T40" i="24"/>
  <c r="T40" i="37" s="1"/>
  <c r="S40" i="24"/>
  <c r="S40" i="37" s="1"/>
  <c r="Q40" i="24"/>
  <c r="Q40" i="37" s="1"/>
  <c r="P40" i="24"/>
  <c r="Z39" i="24"/>
  <c r="Z39" i="37" s="1"/>
  <c r="X39" i="24"/>
  <c r="X39" i="37" s="1"/>
  <c r="T39" i="24"/>
  <c r="T39" i="37" s="1"/>
  <c r="S39" i="24"/>
  <c r="S39" i="37" s="1"/>
  <c r="Q39" i="24"/>
  <c r="Q39" i="37" s="1"/>
  <c r="P39" i="24"/>
  <c r="P39" i="37" s="1"/>
  <c r="Z38" i="24"/>
  <c r="Z38" i="37" s="1"/>
  <c r="X38" i="24"/>
  <c r="X38" i="37" s="1"/>
  <c r="T38" i="24"/>
  <c r="T38" i="37" s="1"/>
  <c r="S38" i="24"/>
  <c r="S38" i="37" s="1"/>
  <c r="Q38" i="24"/>
  <c r="Q38" i="37" s="1"/>
  <c r="P38" i="24"/>
  <c r="Z37" i="24"/>
  <c r="Z37" i="37" s="1"/>
  <c r="X37" i="24"/>
  <c r="X37" i="37" s="1"/>
  <c r="T37" i="24"/>
  <c r="T37" i="37" s="1"/>
  <c r="S37" i="24"/>
  <c r="S37" i="37" s="1"/>
  <c r="Q37" i="24"/>
  <c r="Q37" i="37" s="1"/>
  <c r="P37" i="24"/>
  <c r="Z36" i="24"/>
  <c r="Z36" i="37" s="1"/>
  <c r="X36" i="24"/>
  <c r="X36" i="37" s="1"/>
  <c r="T36" i="24"/>
  <c r="T36" i="37" s="1"/>
  <c r="S36" i="24"/>
  <c r="S36" i="37" s="1"/>
  <c r="Q36" i="24"/>
  <c r="Q36" i="37" s="1"/>
  <c r="P36" i="24"/>
  <c r="Z35" i="24"/>
  <c r="Z35" i="37" s="1"/>
  <c r="X35" i="24"/>
  <c r="X35" i="37" s="1"/>
  <c r="T35" i="24"/>
  <c r="T35" i="37" s="1"/>
  <c r="S35" i="24"/>
  <c r="S35" i="37" s="1"/>
  <c r="Q35" i="24"/>
  <c r="Q35" i="37" s="1"/>
  <c r="P35" i="24"/>
  <c r="Z34" i="24"/>
  <c r="Z34" i="37" s="1"/>
  <c r="X34" i="24"/>
  <c r="X34" i="37" s="1"/>
  <c r="T34" i="24"/>
  <c r="T34" i="37" s="1"/>
  <c r="S34" i="24"/>
  <c r="S34" i="37" s="1"/>
  <c r="Q34" i="24"/>
  <c r="Q34" i="37" s="1"/>
  <c r="P34" i="24"/>
  <c r="P34" i="37" s="1"/>
  <c r="Z33" i="24"/>
  <c r="Z33" i="37" s="1"/>
  <c r="X33" i="24"/>
  <c r="X33" i="37" s="1"/>
  <c r="T33" i="24"/>
  <c r="T33" i="37" s="1"/>
  <c r="S33" i="24"/>
  <c r="S33" i="37" s="1"/>
  <c r="Q33" i="24"/>
  <c r="Q33" i="37" s="1"/>
  <c r="P33" i="24"/>
  <c r="Z32" i="24"/>
  <c r="Z32" i="37" s="1"/>
  <c r="X32" i="24"/>
  <c r="X32" i="37" s="1"/>
  <c r="T32" i="24"/>
  <c r="T32" i="37" s="1"/>
  <c r="S32" i="24"/>
  <c r="S32" i="37" s="1"/>
  <c r="Q32" i="24"/>
  <c r="Q32" i="37" s="1"/>
  <c r="P32" i="24"/>
  <c r="Z31" i="24"/>
  <c r="Z31" i="37" s="1"/>
  <c r="X31" i="24"/>
  <c r="X31" i="37" s="1"/>
  <c r="T31" i="24"/>
  <c r="T31" i="37" s="1"/>
  <c r="S31" i="24"/>
  <c r="S31" i="37" s="1"/>
  <c r="Q31" i="24"/>
  <c r="Q31" i="37" s="1"/>
  <c r="P31" i="24"/>
  <c r="Z30" i="24"/>
  <c r="Z30" i="37" s="1"/>
  <c r="X30" i="24"/>
  <c r="X30" i="37" s="1"/>
  <c r="T30" i="24"/>
  <c r="T30" i="37" s="1"/>
  <c r="S30" i="24"/>
  <c r="S30" i="37" s="1"/>
  <c r="Q30" i="24"/>
  <c r="Q30" i="37" s="1"/>
  <c r="P30" i="24"/>
  <c r="Z29" i="24"/>
  <c r="Z29" i="37" s="1"/>
  <c r="X29" i="24"/>
  <c r="X29" i="37" s="1"/>
  <c r="T29" i="24"/>
  <c r="T29" i="37" s="1"/>
  <c r="S29" i="24"/>
  <c r="S29" i="37" s="1"/>
  <c r="Q29" i="24"/>
  <c r="Q29" i="37" s="1"/>
  <c r="P29" i="24"/>
  <c r="P29" i="37" s="1"/>
  <c r="Z28" i="24"/>
  <c r="Z28" i="37" s="1"/>
  <c r="X28" i="24"/>
  <c r="X28" i="37" s="1"/>
  <c r="T28" i="24"/>
  <c r="T28" i="37" s="1"/>
  <c r="S28" i="24"/>
  <c r="S28" i="37" s="1"/>
  <c r="Q28" i="24"/>
  <c r="Q28" i="37" s="1"/>
  <c r="P28" i="24"/>
  <c r="Z24" i="24"/>
  <c r="Z24" i="37" s="1"/>
  <c r="X24" i="24"/>
  <c r="X24" i="37" s="1"/>
  <c r="T24" i="24"/>
  <c r="T24" i="37" s="1"/>
  <c r="S24" i="24"/>
  <c r="S24" i="37" s="1"/>
  <c r="Q24" i="24"/>
  <c r="Q24" i="37" s="1"/>
  <c r="P24" i="24"/>
  <c r="Z23" i="24"/>
  <c r="Z23" i="37" s="1"/>
  <c r="X23" i="24"/>
  <c r="X23" i="37" s="1"/>
  <c r="T23" i="24"/>
  <c r="T23" i="37" s="1"/>
  <c r="S23" i="24"/>
  <c r="S23" i="37" s="1"/>
  <c r="Q23" i="24"/>
  <c r="Q23" i="37" s="1"/>
  <c r="P23" i="24"/>
  <c r="P23" i="37" s="1"/>
  <c r="Z22" i="24"/>
  <c r="Z22" i="37" s="1"/>
  <c r="X22" i="24"/>
  <c r="X22" i="37" s="1"/>
  <c r="T22" i="24"/>
  <c r="T22" i="37" s="1"/>
  <c r="S22" i="24"/>
  <c r="S22" i="37" s="1"/>
  <c r="Q22" i="24"/>
  <c r="Q22" i="37" s="1"/>
  <c r="P22" i="24"/>
  <c r="P22" i="37" s="1"/>
  <c r="Z21" i="24"/>
  <c r="Z21" i="37" s="1"/>
  <c r="X21" i="24"/>
  <c r="X21" i="37" s="1"/>
  <c r="T21" i="24"/>
  <c r="T21" i="37" s="1"/>
  <c r="S21" i="24"/>
  <c r="S21" i="37" s="1"/>
  <c r="Q21" i="24"/>
  <c r="Q21" i="37" s="1"/>
  <c r="P21" i="24"/>
  <c r="Z20" i="24"/>
  <c r="Z20" i="37" s="1"/>
  <c r="X20" i="24"/>
  <c r="X20" i="37" s="1"/>
  <c r="T20" i="24"/>
  <c r="T20" i="37" s="1"/>
  <c r="S20" i="24"/>
  <c r="S20" i="37" s="1"/>
  <c r="Q20" i="24"/>
  <c r="Q20" i="37" s="1"/>
  <c r="P20" i="24"/>
  <c r="P20" i="37" s="1"/>
  <c r="Z19" i="24"/>
  <c r="Z19" i="37" s="1"/>
  <c r="X19" i="24"/>
  <c r="X19" i="37" s="1"/>
  <c r="T19" i="24"/>
  <c r="T19" i="37" s="1"/>
  <c r="S19" i="24"/>
  <c r="S19" i="37" s="1"/>
  <c r="Q19" i="24"/>
  <c r="Q19" i="37" s="1"/>
  <c r="P19" i="24"/>
  <c r="P19" i="37" s="1"/>
  <c r="Z18" i="24"/>
  <c r="Z18" i="37" s="1"/>
  <c r="X18" i="24"/>
  <c r="X18" i="37" s="1"/>
  <c r="T18" i="24"/>
  <c r="T18" i="37" s="1"/>
  <c r="S18" i="24"/>
  <c r="S18" i="37" s="1"/>
  <c r="Q18" i="24"/>
  <c r="Q18" i="37" s="1"/>
  <c r="P18" i="24"/>
  <c r="Z17" i="24"/>
  <c r="Z17" i="37" s="1"/>
  <c r="X17" i="24"/>
  <c r="X17" i="37" s="1"/>
  <c r="T17" i="24"/>
  <c r="T17" i="37" s="1"/>
  <c r="S17" i="24"/>
  <c r="S17" i="37" s="1"/>
  <c r="Q17" i="24"/>
  <c r="Q17" i="37" s="1"/>
  <c r="P17" i="24"/>
  <c r="P17" i="37" s="1"/>
  <c r="Z16" i="24"/>
  <c r="Z16" i="37" s="1"/>
  <c r="X16" i="24"/>
  <c r="X16" i="37" s="1"/>
  <c r="T16" i="24"/>
  <c r="T16" i="37" s="1"/>
  <c r="S16" i="24"/>
  <c r="S16" i="37" s="1"/>
  <c r="Q16" i="24"/>
  <c r="Q16" i="37" s="1"/>
  <c r="P16" i="24"/>
  <c r="P16" i="37" s="1"/>
  <c r="Z15" i="24"/>
  <c r="Z15" i="37" s="1"/>
  <c r="X15" i="24"/>
  <c r="X15" i="37" s="1"/>
  <c r="T15" i="24"/>
  <c r="T15" i="37" s="1"/>
  <c r="S15" i="24"/>
  <c r="S15" i="37" s="1"/>
  <c r="Q15" i="24"/>
  <c r="Q15" i="37" s="1"/>
  <c r="P15" i="24"/>
  <c r="P15" i="37" s="1"/>
  <c r="Z14" i="24"/>
  <c r="Z14" i="37" s="1"/>
  <c r="X14" i="24"/>
  <c r="X14" i="37" s="1"/>
  <c r="T14" i="24"/>
  <c r="T14" i="37" s="1"/>
  <c r="S14" i="24"/>
  <c r="S14" i="37" s="1"/>
  <c r="Q14" i="24"/>
  <c r="Q14" i="37" s="1"/>
  <c r="P14" i="24"/>
  <c r="Z13" i="24"/>
  <c r="Z13" i="37" s="1"/>
  <c r="X13" i="24"/>
  <c r="X13" i="37" s="1"/>
  <c r="T13" i="24"/>
  <c r="T13" i="37" s="1"/>
  <c r="S13" i="24"/>
  <c r="S13" i="37" s="1"/>
  <c r="Q13" i="24"/>
  <c r="Q13" i="37" s="1"/>
  <c r="P13" i="24"/>
  <c r="Z12" i="24"/>
  <c r="Z12" i="37" s="1"/>
  <c r="X12" i="24"/>
  <c r="X12" i="37" s="1"/>
  <c r="T12" i="24"/>
  <c r="T12" i="37" s="1"/>
  <c r="S12" i="24"/>
  <c r="S12" i="37" s="1"/>
  <c r="Q12" i="24"/>
  <c r="Q12" i="37" s="1"/>
  <c r="P12" i="24"/>
  <c r="Z11" i="24"/>
  <c r="Z11" i="37" s="1"/>
  <c r="X11" i="24"/>
  <c r="X11" i="37" s="1"/>
  <c r="T11" i="24"/>
  <c r="T11" i="37" s="1"/>
  <c r="S11" i="24"/>
  <c r="S11" i="37" s="1"/>
  <c r="Q11" i="24"/>
  <c r="Q11" i="37" s="1"/>
  <c r="P11" i="24"/>
  <c r="P11" i="37" s="1"/>
  <c r="Z10" i="24"/>
  <c r="Z10" i="37" s="1"/>
  <c r="X10" i="24"/>
  <c r="X10" i="37" s="1"/>
  <c r="T10" i="24"/>
  <c r="T10" i="37" s="1"/>
  <c r="S10" i="24"/>
  <c r="S10" i="37" s="1"/>
  <c r="Q10" i="24"/>
  <c r="Q10" i="37" s="1"/>
  <c r="P10" i="24"/>
  <c r="P10" i="37" s="1"/>
  <c r="Z9" i="24"/>
  <c r="Z9" i="37" s="1"/>
  <c r="X9" i="24"/>
  <c r="X9" i="37" s="1"/>
  <c r="T9" i="24"/>
  <c r="T9" i="37" s="1"/>
  <c r="S9" i="24"/>
  <c r="S9" i="37" s="1"/>
  <c r="Q9" i="24"/>
  <c r="Q9" i="37" s="1"/>
  <c r="P9" i="24"/>
  <c r="P9" i="37" s="1"/>
  <c r="Z8" i="24"/>
  <c r="Z8" i="37" s="1"/>
  <c r="X8" i="24"/>
  <c r="X8" i="37" s="1"/>
  <c r="T8" i="24"/>
  <c r="T8" i="37" s="1"/>
  <c r="S8" i="24"/>
  <c r="S8" i="37" s="1"/>
  <c r="Q8" i="24"/>
  <c r="Q8" i="37" s="1"/>
  <c r="P8" i="24"/>
  <c r="P8" i="37" s="1"/>
  <c r="Z7" i="24"/>
  <c r="Z7" i="37" s="1"/>
  <c r="X7" i="24"/>
  <c r="X7" i="37" s="1"/>
  <c r="T7" i="24"/>
  <c r="T7" i="37" s="1"/>
  <c r="S7" i="24"/>
  <c r="S7" i="37" s="1"/>
  <c r="Q7" i="24"/>
  <c r="Q7" i="37" s="1"/>
  <c r="P7" i="24"/>
  <c r="Z6" i="24"/>
  <c r="Z6" i="37" s="1"/>
  <c r="X6" i="24"/>
  <c r="X6" i="37" s="1"/>
  <c r="T6" i="24"/>
  <c r="T6" i="37" s="1"/>
  <c r="S6" i="24"/>
  <c r="S6" i="37" s="1"/>
  <c r="Q6" i="24"/>
  <c r="Q6" i="37" s="1"/>
  <c r="P6" i="24"/>
  <c r="P6" i="37" s="1"/>
  <c r="Z5" i="24"/>
  <c r="Z5" i="37" s="1"/>
  <c r="X5" i="24"/>
  <c r="X5" i="37" s="1"/>
  <c r="T5" i="24"/>
  <c r="T5" i="37" s="1"/>
  <c r="S5" i="24"/>
  <c r="S5" i="37" s="1"/>
  <c r="Q5" i="24"/>
  <c r="Q5" i="37" s="1"/>
  <c r="P5" i="24"/>
  <c r="P5" i="37" s="1"/>
  <c r="Z4" i="24"/>
  <c r="Z4" i="37" s="1"/>
  <c r="X4" i="24"/>
  <c r="X4" i="37" s="1"/>
  <c r="T4" i="24"/>
  <c r="T4" i="37" s="1"/>
  <c r="S4" i="24"/>
  <c r="S4" i="37" s="1"/>
  <c r="Q4" i="24"/>
  <c r="Q4" i="37" s="1"/>
  <c r="P4" i="24"/>
  <c r="P4" i="37" s="1"/>
  <c r="Z3" i="24"/>
  <c r="Z3" i="37" s="1"/>
  <c r="X3" i="24"/>
  <c r="X3" i="37" s="1"/>
  <c r="T3" i="24"/>
  <c r="T3" i="37" s="1"/>
  <c r="S3" i="24"/>
  <c r="S3" i="37" s="1"/>
  <c r="Q3" i="24"/>
  <c r="Q3" i="3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O29" i="18"/>
  <c r="N30" i="18"/>
  <c r="O30" i="18"/>
  <c r="N31" i="18"/>
  <c r="O31" i="18"/>
  <c r="N32" i="18"/>
  <c r="O32" i="18"/>
  <c r="N33" i="18"/>
  <c r="O33" i="18"/>
  <c r="N34" i="18"/>
  <c r="O34" i="18"/>
  <c r="N35" i="18"/>
  <c r="O35" i="18"/>
  <c r="N36" i="18"/>
  <c r="O36" i="18"/>
  <c r="N37" i="18"/>
  <c r="O37" i="18"/>
  <c r="N38" i="18"/>
  <c r="O38" i="18"/>
  <c r="N39" i="18"/>
  <c r="O39" i="18"/>
  <c r="N40" i="18"/>
  <c r="O40" i="18"/>
  <c r="N41" i="18"/>
  <c r="O41" i="18"/>
  <c r="N42" i="18"/>
  <c r="O42" i="18"/>
  <c r="N43" i="18"/>
  <c r="O43" i="18"/>
  <c r="N44" i="18"/>
  <c r="O44" i="18"/>
  <c r="N45" i="18"/>
  <c r="O45" i="18"/>
  <c r="N46" i="18"/>
  <c r="O46" i="18"/>
  <c r="N47" i="18"/>
  <c r="O47" i="18"/>
  <c r="O28" i="18"/>
  <c r="N28" i="18"/>
  <c r="N4" i="18"/>
  <c r="O4" i="18"/>
  <c r="N5" i="18"/>
  <c r="O5" i="18"/>
  <c r="N6" i="18"/>
  <c r="O6" i="18"/>
  <c r="N7" i="18"/>
  <c r="O7" i="18"/>
  <c r="N8" i="18"/>
  <c r="O8" i="18"/>
  <c r="N9" i="18"/>
  <c r="O9" i="18"/>
  <c r="N10" i="18"/>
  <c r="O10" i="18"/>
  <c r="N11" i="18"/>
  <c r="O11" i="18"/>
  <c r="N12" i="18"/>
  <c r="O12" i="18"/>
  <c r="N13" i="18"/>
  <c r="O13" i="18"/>
  <c r="N14" i="18"/>
  <c r="O14" i="18"/>
  <c r="N15" i="18"/>
  <c r="O15" i="18"/>
  <c r="N16" i="18"/>
  <c r="O16" i="18"/>
  <c r="N17" i="18"/>
  <c r="O17" i="18"/>
  <c r="N18" i="18"/>
  <c r="O18" i="18"/>
  <c r="N19" i="18"/>
  <c r="O19" i="18"/>
  <c r="N20" i="18"/>
  <c r="O20" i="18"/>
  <c r="N21" i="18"/>
  <c r="O21" i="18"/>
  <c r="N22" i="18"/>
  <c r="O22" i="18"/>
  <c r="N23" i="18"/>
  <c r="O23" i="18"/>
  <c r="N24" i="18"/>
  <c r="O24" i="18"/>
  <c r="O3" i="18"/>
  <c r="N3" i="18"/>
  <c r="AA52" i="17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A50" i="37" s="1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A27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W23" i="6"/>
  <c r="V23" i="6"/>
  <c r="U23" i="6"/>
  <c r="T23" i="6"/>
  <c r="S23" i="6"/>
  <c r="R23" i="6"/>
  <c r="P23" i="6"/>
  <c r="O23" i="6"/>
  <c r="N23" i="6"/>
  <c r="D19" i="6" l="1"/>
  <c r="AA49" i="34"/>
  <c r="AA52" i="34" s="1"/>
  <c r="AK51" i="34" s="1"/>
  <c r="AA49" i="35"/>
  <c r="AA52" i="35" s="1"/>
  <c r="AK51" i="35" s="1"/>
  <c r="AA49" i="33"/>
  <c r="W45" i="36"/>
  <c r="O45" i="36"/>
  <c r="AI45" i="36"/>
  <c r="V33" i="6"/>
  <c r="U33" i="6"/>
  <c r="M33" i="6"/>
  <c r="L33" i="6"/>
  <c r="D18" i="6"/>
  <c r="AE18" i="6"/>
  <c r="F12" i="39"/>
  <c r="E13" i="39"/>
  <c r="M12" i="39"/>
  <c r="G12" i="39" s="1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AD15" i="6"/>
  <c r="O12" i="36"/>
  <c r="AG12" i="36"/>
  <c r="AM12" i="36" s="1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AA53" i="24"/>
  <c r="AA27" i="37"/>
  <c r="AA53" i="37" s="1"/>
  <c r="I49" i="24"/>
  <c r="L60" i="24"/>
  <c r="L58" i="24"/>
  <c r="Y18" i="36"/>
  <c r="AI12" i="36"/>
  <c r="Y10" i="36"/>
  <c r="AI40" i="36"/>
  <c r="AG44" i="36"/>
  <c r="AM44" i="36" s="1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M4" i="36" s="1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AG28" i="36"/>
  <c r="AM28" i="36" s="1"/>
  <c r="AJ4" i="37"/>
  <c r="AK4" i="37"/>
  <c r="R4" i="37"/>
  <c r="AJ8" i="37"/>
  <c r="AK8" i="37"/>
  <c r="R8" i="37"/>
  <c r="AK12" i="24"/>
  <c r="P12" i="37"/>
  <c r="AJ16" i="37"/>
  <c r="AK16" i="37"/>
  <c r="R16" i="37"/>
  <c r="R20" i="37"/>
  <c r="AK20" i="37"/>
  <c r="AJ20" i="37"/>
  <c r="AK24" i="24"/>
  <c r="P24" i="37"/>
  <c r="AK31" i="24"/>
  <c r="P31" i="37"/>
  <c r="AK35" i="24"/>
  <c r="P35" i="37"/>
  <c r="AK39" i="37"/>
  <c r="AJ39" i="37"/>
  <c r="R39" i="37"/>
  <c r="AK43" i="24"/>
  <c r="P43" i="37"/>
  <c r="AK47" i="24"/>
  <c r="P47" i="37"/>
  <c r="O28" i="36"/>
  <c r="AK3" i="24"/>
  <c r="P3" i="37"/>
  <c r="AK7" i="24"/>
  <c r="P7" i="37"/>
  <c r="AK11" i="37"/>
  <c r="R11" i="37"/>
  <c r="AJ11" i="37"/>
  <c r="AK15" i="37"/>
  <c r="R15" i="37"/>
  <c r="AJ15" i="37"/>
  <c r="AJ19" i="37"/>
  <c r="AK19" i="37"/>
  <c r="R19" i="37"/>
  <c r="AJ23" i="37"/>
  <c r="AK23" i="37"/>
  <c r="R23" i="37"/>
  <c r="AK30" i="24"/>
  <c r="P30" i="37"/>
  <c r="AJ34" i="37"/>
  <c r="AK34" i="37"/>
  <c r="R34" i="37"/>
  <c r="AK38" i="24"/>
  <c r="P38" i="37"/>
  <c r="AJ42" i="37"/>
  <c r="AK42" i="37"/>
  <c r="R42" i="37"/>
  <c r="AJ46" i="37"/>
  <c r="AK46" i="37"/>
  <c r="R46" i="37"/>
  <c r="Y41" i="36"/>
  <c r="AK22" i="37"/>
  <c r="AJ22" i="37"/>
  <c r="R22" i="37"/>
  <c r="AK37" i="24"/>
  <c r="P37" i="37"/>
  <c r="AK41" i="37"/>
  <c r="AJ41" i="37"/>
  <c r="R41" i="37"/>
  <c r="AJ10" i="37"/>
  <c r="AK10" i="37"/>
  <c r="R10" i="37"/>
  <c r="AK14" i="24"/>
  <c r="P14" i="37"/>
  <c r="AK18" i="24"/>
  <c r="P18" i="37"/>
  <c r="AK29" i="37"/>
  <c r="AJ29" i="37"/>
  <c r="R29" i="37"/>
  <c r="AK33" i="24"/>
  <c r="P33" i="37"/>
  <c r="AK45" i="37"/>
  <c r="AJ45" i="37"/>
  <c r="R45" i="37"/>
  <c r="AK5" i="37"/>
  <c r="R5" i="37"/>
  <c r="AJ5" i="37"/>
  <c r="AK9" i="37"/>
  <c r="R9" i="37"/>
  <c r="AJ9" i="37"/>
  <c r="AK13" i="24"/>
  <c r="P13" i="37"/>
  <c r="AK17" i="37"/>
  <c r="AJ17" i="37"/>
  <c r="R17" i="37"/>
  <c r="AK21" i="24"/>
  <c r="P21" i="37"/>
  <c r="AK28" i="24"/>
  <c r="P28" i="37"/>
  <c r="AK32" i="24"/>
  <c r="P32" i="37"/>
  <c r="AK36" i="24"/>
  <c r="P36" i="37"/>
  <c r="AK40" i="24"/>
  <c r="P40" i="37"/>
  <c r="AK44" i="24"/>
  <c r="P44" i="37"/>
  <c r="Y12" i="36"/>
  <c r="Y8" i="36"/>
  <c r="Y11" i="36"/>
  <c r="AG35" i="36"/>
  <c r="AM35" i="36" s="1"/>
  <c r="AG40" i="36"/>
  <c r="AM40" i="36" s="1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AM7" i="36" s="1"/>
  <c r="O29" i="36"/>
  <c r="AI24" i="36"/>
  <c r="AI29" i="36"/>
  <c r="W10" i="36"/>
  <c r="AG6" i="36"/>
  <c r="AM6" i="36" s="1"/>
  <c r="AG43" i="36"/>
  <c r="AM43" i="36" s="1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AM8" i="36" s="1"/>
  <c r="W8" i="36"/>
  <c r="AI18" i="36"/>
  <c r="AG46" i="36"/>
  <c r="AM46" i="36" s="1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AM13" i="36" s="1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AM9" i="36" s="1"/>
  <c r="W7" i="36"/>
  <c r="AG10" i="36"/>
  <c r="AM10" i="36" s="1"/>
  <c r="W3" i="36"/>
  <c r="O3" i="36"/>
  <c r="AI37" i="36"/>
  <c r="W39" i="36"/>
  <c r="AG42" i="36"/>
  <c r="AM42" i="36" s="1"/>
  <c r="AI13" i="36"/>
  <c r="P51" i="36"/>
  <c r="AA49" i="36" s="1"/>
  <c r="W46" i="36"/>
  <c r="AI46" i="36"/>
  <c r="O9" i="36"/>
  <c r="W42" i="36"/>
  <c r="O47" i="36"/>
  <c r="W47" i="36"/>
  <c r="R26" i="36"/>
  <c r="AI42" i="36"/>
  <c r="U49" i="36"/>
  <c r="AI30" i="36"/>
  <c r="R49" i="36"/>
  <c r="AG30" i="36"/>
  <c r="AM30" i="36" s="1"/>
  <c r="Y33" i="36"/>
  <c r="S51" i="36"/>
  <c r="W30" i="36"/>
  <c r="Q51" i="36"/>
  <c r="Y49" i="35"/>
  <c r="U51" i="35"/>
  <c r="AE1" i="35" s="1"/>
  <c r="R51" i="35"/>
  <c r="AI48" i="35"/>
  <c r="W26" i="35"/>
  <c r="AG48" i="35"/>
  <c r="AI25" i="35"/>
  <c r="AG25" i="35"/>
  <c r="AM3" i="35"/>
  <c r="AM25" i="35" s="1"/>
  <c r="W49" i="35"/>
  <c r="AM48" i="35"/>
  <c r="Y49" i="34"/>
  <c r="U51" i="34"/>
  <c r="AE1" i="34" s="1"/>
  <c r="Y26" i="34"/>
  <c r="AI48" i="34"/>
  <c r="AI25" i="34"/>
  <c r="AG25" i="34"/>
  <c r="W49" i="34"/>
  <c r="R51" i="33"/>
  <c r="R51" i="34"/>
  <c r="AG48" i="34"/>
  <c r="AM28" i="34"/>
  <c r="AM48" i="34" s="1"/>
  <c r="W26" i="34"/>
  <c r="AM25" i="34"/>
  <c r="Y49" i="33"/>
  <c r="AI25" i="33"/>
  <c r="AG48" i="33"/>
  <c r="AM28" i="33"/>
  <c r="U51" i="33"/>
  <c r="AE1" i="33" s="1"/>
  <c r="Y26" i="33"/>
  <c r="W49" i="33"/>
  <c r="K20" i="6" s="1"/>
  <c r="AI48" i="33"/>
  <c r="AG25" i="33"/>
  <c r="W26" i="33"/>
  <c r="K19" i="6" s="1"/>
  <c r="Y19" i="6" s="1"/>
  <c r="AA26" i="28"/>
  <c r="R51" i="28"/>
  <c r="Y49" i="28"/>
  <c r="W49" i="28"/>
  <c r="K18" i="6" s="1"/>
  <c r="AI48" i="28"/>
  <c r="U51" i="28"/>
  <c r="Y26" i="28"/>
  <c r="W26" i="28"/>
  <c r="K17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27" i="6"/>
  <c r="O27" i="6"/>
  <c r="O29" i="6" s="1"/>
  <c r="P27" i="6"/>
  <c r="N28" i="6"/>
  <c r="O28" i="6"/>
  <c r="P28" i="6"/>
  <c r="R28" i="6"/>
  <c r="S28" i="6"/>
  <c r="T28" i="6"/>
  <c r="U28" i="6"/>
  <c r="V28" i="6"/>
  <c r="W28" i="6"/>
  <c r="R27" i="6"/>
  <c r="S27" i="6"/>
  <c r="T27" i="6"/>
  <c r="U27" i="6"/>
  <c r="V27" i="6"/>
  <c r="W27" i="6"/>
  <c r="W29" i="6" s="1"/>
  <c r="N3" i="17"/>
  <c r="AA52" i="33" l="1"/>
  <c r="AK51" i="33" s="1"/>
  <c r="Q20" i="6"/>
  <c r="AD18" i="34"/>
  <c r="AE18" i="34" s="1"/>
  <c r="AL18" i="34" s="1" a="1"/>
  <c r="AL18" i="34" s="1"/>
  <c r="AP18" i="34" s="1"/>
  <c r="AD24" i="34"/>
  <c r="AE24" i="34" s="1"/>
  <c r="AL24" i="34" s="1" a="1"/>
  <c r="AL24" i="34" s="1"/>
  <c r="AP24" i="34" s="1"/>
  <c r="AD45" i="34"/>
  <c r="AE45" i="34" s="1"/>
  <c r="AL45" i="34" s="1" a="1"/>
  <c r="AL45" i="34" s="1"/>
  <c r="AN45" i="34" s="1"/>
  <c r="AD28" i="34"/>
  <c r="AD37" i="34"/>
  <c r="AE37" i="34" s="1"/>
  <c r="AL37" i="34" s="1" a="1"/>
  <c r="AL37" i="34" s="1"/>
  <c r="AP37" i="34" s="1"/>
  <c r="AD33" i="34"/>
  <c r="AE33" i="34" s="1"/>
  <c r="AL33" i="34" s="1" a="1"/>
  <c r="AL33" i="34" s="1"/>
  <c r="AN33" i="34" s="1"/>
  <c r="AD9" i="34"/>
  <c r="AE9" i="34" s="1"/>
  <c r="AL9" i="34" s="1" a="1"/>
  <c r="AL9" i="34" s="1"/>
  <c r="AN9" i="34" s="1"/>
  <c r="AD41" i="34"/>
  <c r="AE41" i="34" s="1"/>
  <c r="AL41" i="34" s="1" a="1"/>
  <c r="AL41" i="34" s="1"/>
  <c r="AP41" i="34" s="1"/>
  <c r="AD39" i="34"/>
  <c r="AE39" i="34" s="1"/>
  <c r="AL39" i="34" s="1" a="1"/>
  <c r="AL39" i="34" s="1"/>
  <c r="AP39" i="34" s="1"/>
  <c r="AD5" i="34"/>
  <c r="AE5" i="34" s="1"/>
  <c r="AL5" i="34" s="1" a="1"/>
  <c r="AL5" i="34" s="1"/>
  <c r="AN5" i="34" s="1"/>
  <c r="AD20" i="34"/>
  <c r="AE20" i="34" s="1"/>
  <c r="AL20" i="34" s="1" a="1"/>
  <c r="AL20" i="34" s="1"/>
  <c r="AD15" i="34"/>
  <c r="AE15" i="34" s="1"/>
  <c r="AL15" i="34" s="1" a="1"/>
  <c r="AL15" i="34" s="1"/>
  <c r="AN15" i="34" s="1"/>
  <c r="AD31" i="34"/>
  <c r="AE31" i="34" s="1"/>
  <c r="AL31" i="34" s="1" a="1"/>
  <c r="AL31" i="34" s="1"/>
  <c r="AN31" i="34" s="1"/>
  <c r="AD32" i="34"/>
  <c r="AE32" i="34" s="1"/>
  <c r="AL32" i="34" s="1" a="1"/>
  <c r="AL32" i="34" s="1"/>
  <c r="AP32" i="34" s="1"/>
  <c r="AD23" i="34"/>
  <c r="AE23" i="34" s="1"/>
  <c r="AL23" i="34" s="1" a="1"/>
  <c r="AL23" i="34" s="1"/>
  <c r="AP23" i="34" s="1"/>
  <c r="AD34" i="34"/>
  <c r="AE34" i="34" s="1"/>
  <c r="AL34" i="34" s="1" a="1"/>
  <c r="AL34" i="34" s="1"/>
  <c r="AP34" i="34" s="1"/>
  <c r="AD17" i="34"/>
  <c r="AE17" i="34" s="1"/>
  <c r="AL17" i="34" s="1" a="1"/>
  <c r="AL17" i="34" s="1"/>
  <c r="AP17" i="34" s="1"/>
  <c r="AD44" i="34"/>
  <c r="AE44" i="34" s="1"/>
  <c r="AL44" i="34" s="1" a="1"/>
  <c r="AL44" i="34" s="1"/>
  <c r="AP44" i="34" s="1"/>
  <c r="AD42" i="34"/>
  <c r="AE42" i="34" s="1"/>
  <c r="AL42" i="34" s="1" a="1"/>
  <c r="AL42" i="34" s="1"/>
  <c r="AD35" i="34"/>
  <c r="AE35" i="34" s="1"/>
  <c r="AL35" i="34" s="1" a="1"/>
  <c r="AL35" i="34" s="1"/>
  <c r="AP35" i="34" s="1"/>
  <c r="AD12" i="34"/>
  <c r="AE12" i="34" s="1"/>
  <c r="AL12" i="34" s="1" a="1"/>
  <c r="AL12" i="34" s="1"/>
  <c r="AP12" i="34" s="1"/>
  <c r="AD14" i="34"/>
  <c r="AE14" i="34" s="1"/>
  <c r="AL14" i="34" s="1" a="1"/>
  <c r="AL14" i="34" s="1"/>
  <c r="AP14" i="34" s="1"/>
  <c r="AD13" i="34"/>
  <c r="AE13" i="34" s="1"/>
  <c r="AL13" i="34" s="1" a="1"/>
  <c r="AL13" i="34" s="1"/>
  <c r="AP13" i="34" s="1"/>
  <c r="AD43" i="34"/>
  <c r="AE43" i="34" s="1"/>
  <c r="AL43" i="34" s="1" a="1"/>
  <c r="AL43" i="34" s="1"/>
  <c r="AN43" i="34" s="1"/>
  <c r="AD36" i="34"/>
  <c r="AE36" i="34" s="1"/>
  <c r="AL36" i="34" s="1" a="1"/>
  <c r="AL36" i="34" s="1"/>
  <c r="AP36" i="34" s="1"/>
  <c r="AD38" i="34"/>
  <c r="AE38" i="34" s="1"/>
  <c r="AL38" i="34" s="1" a="1"/>
  <c r="AL38" i="34" s="1"/>
  <c r="AD7" i="34"/>
  <c r="AE7" i="34" s="1"/>
  <c r="AL7" i="34" s="1" a="1"/>
  <c r="AL7" i="34" s="1"/>
  <c r="AD10" i="34"/>
  <c r="AE10" i="34" s="1"/>
  <c r="AL10" i="34" s="1" a="1"/>
  <c r="AL10" i="34" s="1"/>
  <c r="AN10" i="34" s="1"/>
  <c r="AD40" i="34"/>
  <c r="AE40" i="34" s="1"/>
  <c r="AL40" i="34" s="1" a="1"/>
  <c r="AL40" i="34" s="1"/>
  <c r="AP40" i="34" s="1"/>
  <c r="AD4" i="34"/>
  <c r="AE4" i="34" s="1"/>
  <c r="AL4" i="34" s="1" a="1"/>
  <c r="AL4" i="34" s="1"/>
  <c r="AP4" i="34" s="1"/>
  <c r="AD16" i="34"/>
  <c r="AE16" i="34" s="1"/>
  <c r="AL16" i="34" s="1" a="1"/>
  <c r="AL16" i="34" s="1"/>
  <c r="AP16" i="34" s="1"/>
  <c r="AD29" i="34"/>
  <c r="AE29" i="34" s="1"/>
  <c r="AL29" i="34" s="1" a="1"/>
  <c r="AL29" i="34" s="1"/>
  <c r="AP29" i="34" s="1"/>
  <c r="AD19" i="34"/>
  <c r="AE19" i="34" s="1"/>
  <c r="AL19" i="34" s="1" a="1"/>
  <c r="AL19" i="34" s="1"/>
  <c r="AN19" i="34" s="1"/>
  <c r="AD11" i="34"/>
  <c r="AE11" i="34" s="1"/>
  <c r="AL11" i="34" s="1" a="1"/>
  <c r="AL11" i="34" s="1"/>
  <c r="AP11" i="34" s="1"/>
  <c r="AD22" i="34"/>
  <c r="AE22" i="34" s="1"/>
  <c r="AL22" i="34" s="1" a="1"/>
  <c r="AL22" i="34" s="1"/>
  <c r="AD6" i="34"/>
  <c r="AE6" i="34" s="1"/>
  <c r="AL6" i="34" s="1" a="1"/>
  <c r="AL6" i="34" s="1"/>
  <c r="AP6" i="34" s="1"/>
  <c r="AD21" i="34"/>
  <c r="AE21" i="34" s="1"/>
  <c r="AL21" i="34" s="1" a="1"/>
  <c r="AL21" i="34" s="1"/>
  <c r="AN21" i="34" s="1"/>
  <c r="AD47" i="34"/>
  <c r="AE47" i="34" s="1"/>
  <c r="AL47" i="34" s="1" a="1"/>
  <c r="AL47" i="34" s="1"/>
  <c r="AN47" i="34" s="1"/>
  <c r="AD46" i="34"/>
  <c r="AE46" i="34" s="1"/>
  <c r="AL46" i="34" s="1" a="1"/>
  <c r="AL46" i="34" s="1"/>
  <c r="AP46" i="34" s="1"/>
  <c r="AD3" i="34"/>
  <c r="AD30" i="34"/>
  <c r="AE30" i="34" s="1"/>
  <c r="AL30" i="34" s="1" a="1"/>
  <c r="AL30" i="34" s="1"/>
  <c r="AP30" i="34" s="1"/>
  <c r="AD8" i="34"/>
  <c r="AE8" i="34" s="1"/>
  <c r="AL8" i="34" s="1" a="1"/>
  <c r="AL8" i="34" s="1"/>
  <c r="AN8" i="34" s="1"/>
  <c r="AD31" i="35"/>
  <c r="AE31" i="35" s="1"/>
  <c r="AL31" i="35" s="1" a="1"/>
  <c r="AL31" i="35" s="1"/>
  <c r="AP31" i="35" s="1"/>
  <c r="AD7" i="35"/>
  <c r="AE7" i="35" s="1"/>
  <c r="AL7" i="35" s="1" a="1"/>
  <c r="AL7" i="35" s="1"/>
  <c r="AN7" i="35" s="1"/>
  <c r="AD29" i="35"/>
  <c r="AE29" i="35" s="1"/>
  <c r="AL29" i="35" s="1" a="1"/>
  <c r="AL29" i="35" s="1"/>
  <c r="AP29" i="35" s="1"/>
  <c r="AD28" i="35"/>
  <c r="AD23" i="35"/>
  <c r="AE23" i="35" s="1"/>
  <c r="AL23" i="35" s="1" a="1"/>
  <c r="AL23" i="35" s="1"/>
  <c r="AN23" i="35" s="1"/>
  <c r="AD39" i="35"/>
  <c r="AE39" i="35" s="1"/>
  <c r="AL39" i="35" s="1" a="1"/>
  <c r="AL39" i="35" s="1"/>
  <c r="AP39" i="35" s="1"/>
  <c r="AD6" i="35"/>
  <c r="AE6" i="35" s="1"/>
  <c r="AL6" i="35" s="1" a="1"/>
  <c r="AL6" i="35" s="1"/>
  <c r="AP6" i="35" s="1"/>
  <c r="AD20" i="35"/>
  <c r="AE20" i="35" s="1"/>
  <c r="AL20" i="35" s="1" a="1"/>
  <c r="AL20" i="35" s="1"/>
  <c r="AP20" i="35" s="1"/>
  <c r="AD21" i="35"/>
  <c r="AE21" i="35" s="1"/>
  <c r="AL21" i="35" s="1" a="1"/>
  <c r="AL21" i="35" s="1"/>
  <c r="AP21" i="35" s="1"/>
  <c r="AD36" i="35"/>
  <c r="AE36" i="35" s="1"/>
  <c r="AL36" i="35" s="1" a="1"/>
  <c r="AL36" i="35" s="1"/>
  <c r="AD14" i="35"/>
  <c r="AE14" i="35" s="1"/>
  <c r="AL14" i="35" s="1" a="1"/>
  <c r="AL14" i="35" s="1"/>
  <c r="AP14" i="35" s="1"/>
  <c r="AD4" i="35"/>
  <c r="AE4" i="35" s="1"/>
  <c r="AL4" i="35" s="1" a="1"/>
  <c r="AL4" i="35" s="1"/>
  <c r="AP4" i="35" s="1"/>
  <c r="AD8" i="35"/>
  <c r="AE8" i="35" s="1"/>
  <c r="AL8" i="35" s="1" a="1"/>
  <c r="AL8" i="35" s="1"/>
  <c r="AP8" i="35" s="1"/>
  <c r="AD13" i="35"/>
  <c r="AE13" i="35" s="1"/>
  <c r="AL13" i="35" s="1" a="1"/>
  <c r="AL13" i="35" s="1"/>
  <c r="AP13" i="35" s="1"/>
  <c r="AD40" i="35"/>
  <c r="AE40" i="35" s="1"/>
  <c r="AL40" i="35" s="1" a="1"/>
  <c r="AL40" i="35" s="1"/>
  <c r="AP40" i="35" s="1"/>
  <c r="AD30" i="35"/>
  <c r="AE30" i="35" s="1"/>
  <c r="AL30" i="35" s="1" a="1"/>
  <c r="AL30" i="35" s="1"/>
  <c r="AN30" i="35" s="1"/>
  <c r="AD19" i="35"/>
  <c r="AE19" i="35" s="1"/>
  <c r="AL19" i="35" s="1" a="1"/>
  <c r="AL19" i="35" s="1"/>
  <c r="AD35" i="35"/>
  <c r="AE35" i="35" s="1"/>
  <c r="AL35" i="35" s="1" a="1"/>
  <c r="AL35" i="35" s="1"/>
  <c r="AP35" i="35" s="1"/>
  <c r="AD15" i="35"/>
  <c r="AE15" i="35" s="1"/>
  <c r="AL15" i="35" s="1" a="1"/>
  <c r="AL15" i="35" s="1"/>
  <c r="AP15" i="35" s="1"/>
  <c r="AD37" i="35"/>
  <c r="AE37" i="35" s="1"/>
  <c r="AL37" i="35" s="1" a="1"/>
  <c r="AL37" i="35" s="1"/>
  <c r="AP37" i="35" s="1"/>
  <c r="AD22" i="35"/>
  <c r="AE22" i="35" s="1"/>
  <c r="AL22" i="35" s="1" a="1"/>
  <c r="AL22" i="35" s="1"/>
  <c r="AN22" i="35" s="1"/>
  <c r="AD24" i="35"/>
  <c r="AE24" i="35" s="1"/>
  <c r="AL24" i="35" s="1" a="1"/>
  <c r="AL24" i="35" s="1"/>
  <c r="AP24" i="35" s="1"/>
  <c r="AD11" i="35"/>
  <c r="AE11" i="35" s="1"/>
  <c r="AL11" i="35" s="1" a="1"/>
  <c r="AL11" i="35" s="1"/>
  <c r="AD10" i="35"/>
  <c r="AE10" i="35" s="1"/>
  <c r="AL10" i="35" s="1" a="1"/>
  <c r="AL10" i="35" s="1"/>
  <c r="AP10" i="35" s="1"/>
  <c r="AD44" i="35"/>
  <c r="AE44" i="35" s="1"/>
  <c r="AL44" i="35" s="1" a="1"/>
  <c r="AL44" i="35" s="1"/>
  <c r="AP44" i="35" s="1"/>
  <c r="AD38" i="35"/>
  <c r="AE38" i="35" s="1"/>
  <c r="AL38" i="35" s="1" a="1"/>
  <c r="AL38" i="35" s="1"/>
  <c r="AN38" i="35" s="1"/>
  <c r="AD9" i="35"/>
  <c r="AE9" i="35" s="1"/>
  <c r="AL9" i="35" s="1" a="1"/>
  <c r="AL9" i="35" s="1"/>
  <c r="AP9" i="35" s="1"/>
  <c r="AD32" i="35"/>
  <c r="AE32" i="35" s="1"/>
  <c r="AL32" i="35" s="1" a="1"/>
  <c r="AL32" i="35" s="1"/>
  <c r="AP32" i="35" s="1"/>
  <c r="AD18" i="35"/>
  <c r="AE18" i="35" s="1"/>
  <c r="AL18" i="35" s="1" a="1"/>
  <c r="AL18" i="35" s="1"/>
  <c r="AD41" i="35"/>
  <c r="AE41" i="35" s="1"/>
  <c r="AL41" i="35" s="1" a="1"/>
  <c r="AL41" i="35" s="1"/>
  <c r="AP41" i="35" s="1"/>
  <c r="AD5" i="35"/>
  <c r="AE5" i="35" s="1"/>
  <c r="AL5" i="35" s="1" a="1"/>
  <c r="AL5" i="35" s="1"/>
  <c r="AP5" i="35" s="1"/>
  <c r="AD3" i="35"/>
  <c r="AD43" i="35"/>
  <c r="AE43" i="35" s="1"/>
  <c r="AL43" i="35" s="1" a="1"/>
  <c r="AL43" i="35" s="1"/>
  <c r="AP43" i="35" s="1"/>
  <c r="AD16" i="35"/>
  <c r="AE16" i="35" s="1"/>
  <c r="AL16" i="35" s="1" a="1"/>
  <c r="AL16" i="35" s="1"/>
  <c r="AP16" i="35" s="1"/>
  <c r="AD12" i="35"/>
  <c r="AE12" i="35" s="1"/>
  <c r="AL12" i="35" s="1" a="1"/>
  <c r="AL12" i="35" s="1"/>
  <c r="AP12" i="35" s="1"/>
  <c r="AD17" i="35"/>
  <c r="AE17" i="35" s="1"/>
  <c r="AL17" i="35" s="1" a="1"/>
  <c r="AL17" i="35" s="1"/>
  <c r="AN17" i="35" s="1"/>
  <c r="AD34" i="35"/>
  <c r="AE34" i="35" s="1"/>
  <c r="AL34" i="35" s="1" a="1"/>
  <c r="AL34" i="35" s="1"/>
  <c r="AN34" i="35" s="1"/>
  <c r="AD45" i="35"/>
  <c r="AE45" i="35" s="1"/>
  <c r="AL45" i="35" s="1" a="1"/>
  <c r="AL45" i="35" s="1"/>
  <c r="AP45" i="35" s="1"/>
  <c r="AD33" i="35"/>
  <c r="AE33" i="35" s="1"/>
  <c r="AL33" i="35" s="1" a="1"/>
  <c r="AL33" i="35" s="1"/>
  <c r="AP33" i="35" s="1"/>
  <c r="AD46" i="35"/>
  <c r="AE46" i="35" s="1"/>
  <c r="AL46" i="35" s="1" a="1"/>
  <c r="AL46" i="35" s="1"/>
  <c r="AP46" i="35" s="1"/>
  <c r="AD42" i="35"/>
  <c r="AE42" i="35" s="1"/>
  <c r="AL42" i="35" s="1" a="1"/>
  <c r="AL42" i="35" s="1"/>
  <c r="AP42" i="35" s="1"/>
  <c r="AD47" i="35"/>
  <c r="AE47" i="35" s="1"/>
  <c r="AL47" i="35" s="1" a="1"/>
  <c r="AL47" i="35" s="1"/>
  <c r="AP47" i="35" s="1"/>
  <c r="AA26" i="36"/>
  <c r="AA52" i="3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D10" i="33"/>
  <c r="AE10" i="33" s="1"/>
  <c r="AL10" i="33" s="1" a="1"/>
  <c r="AL10" i="33" s="1"/>
  <c r="AD3" i="33"/>
  <c r="AD6" i="33"/>
  <c r="AE6" i="33" s="1"/>
  <c r="AL6" i="33" s="1" a="1"/>
  <c r="AL6" i="33" s="1"/>
  <c r="AM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M47" i="33" s="1"/>
  <c r="AD14" i="33"/>
  <c r="AE14" i="33" s="1"/>
  <c r="AL14" i="33" s="1" a="1"/>
  <c r="AL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D35" i="33"/>
  <c r="AE35" i="33" s="1"/>
  <c r="AL35" i="33" s="1" a="1"/>
  <c r="AL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M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D7" i="33"/>
  <c r="AE7" i="33" s="1"/>
  <c r="AL7" i="33" s="1" a="1"/>
  <c r="AL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D34" i="33"/>
  <c r="AE34" i="33" s="1"/>
  <c r="AL34" i="33" s="1" a="1"/>
  <c r="AL34" i="33" s="1"/>
  <c r="AP34" i="33" s="1"/>
  <c r="AD28" i="33"/>
  <c r="Z19" i="6" s="1"/>
  <c r="AD16" i="33"/>
  <c r="AE16" i="33" s="1"/>
  <c r="AL16" i="33" s="1" a="1"/>
  <c r="AL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D37" i="33"/>
  <c r="AE37" i="33" s="1"/>
  <c r="AL37" i="33" s="1" a="1"/>
  <c r="AL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A52" i="28"/>
  <c r="AK51" i="28" s="1"/>
  <c r="Q17" i="6"/>
  <c r="Y18" i="6"/>
  <c r="M36" i="39"/>
  <c r="G36" i="39" s="1"/>
  <c r="L37" i="39"/>
  <c r="F36" i="39"/>
  <c r="E37" i="39"/>
  <c r="M13" i="39"/>
  <c r="G13" i="39" s="1"/>
  <c r="L14" i="39"/>
  <c r="F13" i="39"/>
  <c r="E14" i="39"/>
  <c r="Y51" i="35"/>
  <c r="V14" i="35"/>
  <c r="V44" i="35"/>
  <c r="V22" i="35"/>
  <c r="V23" i="35"/>
  <c r="V8" i="35"/>
  <c r="V33" i="35"/>
  <c r="V10" i="35"/>
  <c r="V37" i="35"/>
  <c r="V9" i="35"/>
  <c r="V20" i="35"/>
  <c r="V19" i="35"/>
  <c r="V28" i="35"/>
  <c r="V49" i="35" s="1"/>
  <c r="V11" i="35"/>
  <c r="V24" i="35"/>
  <c r="V34" i="35"/>
  <c r="V30" i="35"/>
  <c r="V5" i="35"/>
  <c r="V45" i="35"/>
  <c r="V18" i="35"/>
  <c r="V3" i="35"/>
  <c r="V26" i="35" s="1"/>
  <c r="V13" i="35"/>
  <c r="V15" i="35"/>
  <c r="V17" i="35"/>
  <c r="V36" i="35"/>
  <c r="V41" i="35"/>
  <c r="V21" i="35"/>
  <c r="V16" i="35"/>
  <c r="V7" i="35"/>
  <c r="V35" i="35"/>
  <c r="V29" i="35"/>
  <c r="V43" i="35"/>
  <c r="V39" i="35"/>
  <c r="V4" i="35"/>
  <c r="V46" i="35"/>
  <c r="V32" i="35"/>
  <c r="V40" i="35"/>
  <c r="V42" i="35"/>
  <c r="V38" i="35"/>
  <c r="V47" i="35"/>
  <c r="V6" i="35"/>
  <c r="V12" i="35"/>
  <c r="V31" i="35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26" i="34" s="1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49" i="34" s="1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15" i="33"/>
  <c r="V19" i="33"/>
  <c r="V28" i="33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29" i="6"/>
  <c r="S29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AJ31" i="37"/>
  <c r="AJ36" i="37"/>
  <c r="AK36" i="37"/>
  <c r="R36" i="37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O20" i="37"/>
  <c r="AI20" i="37"/>
  <c r="W20" i="37"/>
  <c r="AG20" i="37"/>
  <c r="O5" i="37"/>
  <c r="AI5" i="37"/>
  <c r="AG5" i="37"/>
  <c r="W5" i="37"/>
  <c r="AJ38" i="37"/>
  <c r="AK38" i="37"/>
  <c r="R38" i="37"/>
  <c r="AK47" i="37"/>
  <c r="R47" i="37"/>
  <c r="AJ47" i="37"/>
  <c r="O16" i="37"/>
  <c r="AG16" i="37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I11" i="37"/>
  <c r="AK13" i="37"/>
  <c r="R13" i="37"/>
  <c r="AJ13" i="37"/>
  <c r="O45" i="37"/>
  <c r="AG45" i="37"/>
  <c r="AI45" i="37"/>
  <c r="W45" i="37"/>
  <c r="AK18" i="37"/>
  <c r="AJ18" i="37"/>
  <c r="R18" i="37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AJ44" i="37"/>
  <c r="R44" i="37"/>
  <c r="AK44" i="37"/>
  <c r="P49" i="37"/>
  <c r="AJ28" i="37"/>
  <c r="AK28" i="37"/>
  <c r="R28" i="37"/>
  <c r="AK7" i="37"/>
  <c r="R7" i="37"/>
  <c r="AJ7" i="37"/>
  <c r="AK24" i="37"/>
  <c r="R24" i="37"/>
  <c r="AJ24" i="37"/>
  <c r="AJ12" i="37"/>
  <c r="AK12" i="37"/>
  <c r="R12" i="37"/>
  <c r="AJ14" i="37"/>
  <c r="AK14" i="37"/>
  <c r="R14" i="37"/>
  <c r="AK37" i="37"/>
  <c r="AJ37" i="37"/>
  <c r="R37" i="37"/>
  <c r="O39" i="37"/>
  <c r="W39" i="37"/>
  <c r="AI39" i="37"/>
  <c r="AG39" i="37"/>
  <c r="O6" i="37"/>
  <c r="AG6" i="37"/>
  <c r="AI6" i="37"/>
  <c r="W6" i="37"/>
  <c r="AJ40" i="37"/>
  <c r="R40" i="37"/>
  <c r="AK40" i="37"/>
  <c r="AJ21" i="37"/>
  <c r="R21" i="37"/>
  <c r="AK21" i="37"/>
  <c r="O9" i="37"/>
  <c r="AG9" i="37"/>
  <c r="W9" i="37"/>
  <c r="AI9" i="37"/>
  <c r="AK33" i="37"/>
  <c r="R33" i="37"/>
  <c r="AJ33" i="37"/>
  <c r="O42" i="37"/>
  <c r="W42" i="37"/>
  <c r="AG42" i="37"/>
  <c r="AI42" i="37"/>
  <c r="AJ30" i="37"/>
  <c r="AK30" i="37"/>
  <c r="R30" i="37"/>
  <c r="P26" i="37"/>
  <c r="AJ3" i="37"/>
  <c r="R3" i="37"/>
  <c r="AK3" i="37"/>
  <c r="O8" i="37"/>
  <c r="AI8" i="37"/>
  <c r="W8" i="37"/>
  <c r="AG8" i="37"/>
  <c r="AJ32" i="37"/>
  <c r="AK32" i="37"/>
  <c r="R32" i="37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M25" i="36"/>
  <c r="AI48" i="36"/>
  <c r="W49" i="36"/>
  <c r="AG25" i="36"/>
  <c r="W26" i="36"/>
  <c r="AM48" i="36"/>
  <c r="AG48" i="36"/>
  <c r="W51" i="35"/>
  <c r="W51" i="34"/>
  <c r="W51" i="33"/>
  <c r="W51" i="28"/>
  <c r="P29" i="6"/>
  <c r="N29" i="6"/>
  <c r="U29" i="6"/>
  <c r="V29" i="6"/>
  <c r="T29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AA49" i="24" s="1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D4" i="16"/>
  <c r="AD3" i="16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V26" i="33" l="1"/>
  <c r="D20" i="6"/>
  <c r="Y20" i="6"/>
  <c r="AN9" i="33"/>
  <c r="AM9" i="33"/>
  <c r="AP29" i="33"/>
  <c r="AM29" i="33"/>
  <c r="AN16" i="33"/>
  <c r="AM16" i="33"/>
  <c r="AP45" i="33"/>
  <c r="AM45" i="33"/>
  <c r="V49" i="33"/>
  <c r="AN37" i="33"/>
  <c r="AM37" i="33"/>
  <c r="AP8" i="33"/>
  <c r="AM8" i="33"/>
  <c r="AN13" i="33"/>
  <c r="AM13" i="33"/>
  <c r="AP7" i="33"/>
  <c r="AM7" i="33"/>
  <c r="AP35" i="33"/>
  <c r="AM35" i="33"/>
  <c r="AP46" i="33"/>
  <c r="AM46" i="33"/>
  <c r="AP44" i="33"/>
  <c r="AM44" i="33"/>
  <c r="AN30" i="33"/>
  <c r="AM30" i="33"/>
  <c r="AN11" i="33"/>
  <c r="AM11" i="33"/>
  <c r="AP14" i="33"/>
  <c r="AM14" i="33"/>
  <c r="AP10" i="33"/>
  <c r="AM10" i="33"/>
  <c r="AN39" i="34"/>
  <c r="AN24" i="34"/>
  <c r="G31" i="38"/>
  <c r="AN18" i="34"/>
  <c r="AE49" i="28"/>
  <c r="AN47" i="35"/>
  <c r="AN17" i="34"/>
  <c r="AN30" i="34"/>
  <c r="AN36" i="34"/>
  <c r="AP45" i="34"/>
  <c r="AP21" i="34"/>
  <c r="AN40" i="34"/>
  <c r="AN29" i="35"/>
  <c r="AP19" i="34"/>
  <c r="AP8" i="34"/>
  <c r="AP5" i="34"/>
  <c r="AN11" i="34"/>
  <c r="AN35" i="34"/>
  <c r="AN6" i="34"/>
  <c r="AP10" i="34"/>
  <c r="AN16" i="35"/>
  <c r="AP7" i="35"/>
  <c r="AP38" i="35"/>
  <c r="AP15" i="34"/>
  <c r="AN12" i="34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14" i="34"/>
  <c r="AN4" i="35"/>
  <c r="AP31" i="34"/>
  <c r="AN15" i="35"/>
  <c r="AN37" i="34"/>
  <c r="AN14" i="35"/>
  <c r="AN4" i="34"/>
  <c r="AP33" i="34"/>
  <c r="AN31" i="33"/>
  <c r="AN40" i="33"/>
  <c r="AP47" i="34"/>
  <c r="AP17" i="35"/>
  <c r="AN32" i="34"/>
  <c r="AN44" i="34"/>
  <c r="AN29" i="34"/>
  <c r="AP9" i="34"/>
  <c r="AN41" i="34"/>
  <c r="AP43" i="34"/>
  <c r="AN13" i="34"/>
  <c r="AD26" i="34"/>
  <c r="X21" i="6" s="1"/>
  <c r="AE3" i="34"/>
  <c r="AD49" i="34"/>
  <c r="X22" i="6" s="1"/>
  <c r="AE28" i="34"/>
  <c r="AN23" i="34"/>
  <c r="AP22" i="34"/>
  <c r="AN22" i="34"/>
  <c r="AP7" i="34"/>
  <c r="AN7" i="34"/>
  <c r="AP42" i="34"/>
  <c r="AN42" i="34"/>
  <c r="AN20" i="34"/>
  <c r="AP20" i="34"/>
  <c r="AN46" i="34"/>
  <c r="AN34" i="34"/>
  <c r="AN38" i="34"/>
  <c r="AP38" i="34"/>
  <c r="AN16" i="34"/>
  <c r="AP18" i="33"/>
  <c r="AN17" i="33"/>
  <c r="AN42" i="33"/>
  <c r="AP22" i="35"/>
  <c r="AP23" i="35"/>
  <c r="AN33" i="33"/>
  <c r="AP37" i="28"/>
  <c r="AP9" i="33"/>
  <c r="AN7" i="33"/>
  <c r="AP45" i="28"/>
  <c r="AN34" i="33"/>
  <c r="AN23" i="28"/>
  <c r="AN32" i="28"/>
  <c r="AP16" i="33"/>
  <c r="AN47" i="28"/>
  <c r="AP13" i="33"/>
  <c r="AN31" i="35"/>
  <c r="AN44" i="35"/>
  <c r="AN43" i="35"/>
  <c r="AN21" i="35"/>
  <c r="AN12" i="35"/>
  <c r="AN45" i="35"/>
  <c r="AN10" i="33"/>
  <c r="AN21" i="28"/>
  <c r="AP36" i="33"/>
  <c r="AN42" i="35"/>
  <c r="AN35" i="33"/>
  <c r="AN9" i="35"/>
  <c r="AN35" i="35"/>
  <c r="AP34" i="35"/>
  <c r="AP36" i="28"/>
  <c r="AN39" i="35"/>
  <c r="AN24" i="35"/>
  <c r="AN13" i="35"/>
  <c r="AN29" i="28"/>
  <c r="AP16" i="28"/>
  <c r="AN32" i="35"/>
  <c r="AN15" i="28"/>
  <c r="AN38" i="33"/>
  <c r="AN41" i="35"/>
  <c r="AN29" i="33"/>
  <c r="AN4" i="33"/>
  <c r="AN8" i="35"/>
  <c r="AN37" i="35"/>
  <c r="AN6" i="35"/>
  <c r="AN10" i="35"/>
  <c r="AN44" i="33"/>
  <c r="AP11" i="35"/>
  <c r="AN11" i="35"/>
  <c r="AN46" i="33"/>
  <c r="AP12" i="33"/>
  <c r="AP18" i="35"/>
  <c r="AN18" i="35"/>
  <c r="AP31" i="28"/>
  <c r="AN39" i="33"/>
  <c r="AN40" i="35"/>
  <c r="AD49" i="35"/>
  <c r="AE28" i="35"/>
  <c r="AN38" i="28"/>
  <c r="AN33" i="35"/>
  <c r="AN30" i="28"/>
  <c r="AN19" i="33"/>
  <c r="AN20" i="35"/>
  <c r="AN46" i="35"/>
  <c r="AP30" i="33"/>
  <c r="AP36" i="35"/>
  <c r="AN36" i="35"/>
  <c r="AD26" i="35"/>
  <c r="AE3" i="35"/>
  <c r="AN5" i="35"/>
  <c r="AP11" i="33"/>
  <c r="AP30" i="35"/>
  <c r="AP19" i="35"/>
  <c r="AN19" i="35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D9" i="36"/>
  <c r="AE9" i="36" s="1"/>
  <c r="AL9" i="36" s="1" a="1"/>
  <c r="AL9" i="36" s="1"/>
  <c r="AD30" i="36"/>
  <c r="AE30" i="36" s="1"/>
  <c r="AL30" i="36" s="1" a="1"/>
  <c r="AL30" i="36" s="1"/>
  <c r="AD37" i="36"/>
  <c r="AE37" i="36" s="1"/>
  <c r="AL37" i="36" s="1" a="1"/>
  <c r="AL37" i="36" s="1"/>
  <c r="AD29" i="36"/>
  <c r="AE29" i="36" s="1"/>
  <c r="AL29" i="36" s="1" a="1"/>
  <c r="AL29" i="36" s="1"/>
  <c r="AD45" i="36"/>
  <c r="AE45" i="36" s="1"/>
  <c r="AL45" i="36" s="1" a="1"/>
  <c r="AL45" i="36" s="1"/>
  <c r="AD33" i="36"/>
  <c r="AE33" i="36" s="1"/>
  <c r="AL33" i="36" s="1" a="1"/>
  <c r="AL33" i="36" s="1"/>
  <c r="AN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D4" i="36"/>
  <c r="AE4" i="36" s="1"/>
  <c r="AL4" i="36" s="1" a="1"/>
  <c r="AL4" i="36" s="1"/>
  <c r="AD10" i="36"/>
  <c r="AE10" i="36" s="1"/>
  <c r="AL10" i="36" s="1" a="1"/>
  <c r="AL10" i="36" s="1"/>
  <c r="AP10" i="36" s="1"/>
  <c r="AD6" i="36"/>
  <c r="AE6" i="36" s="1"/>
  <c r="AL6" i="36" s="1" a="1"/>
  <c r="AL6" i="36" s="1"/>
  <c r="AP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P44" i="36" s="1"/>
  <c r="AD7" i="36"/>
  <c r="AE7" i="36" s="1"/>
  <c r="AL7" i="36" s="1" a="1"/>
  <c r="AL7" i="36" s="1"/>
  <c r="AP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P8" i="36" s="1"/>
  <c r="AD15" i="36"/>
  <c r="AE15" i="36" s="1"/>
  <c r="AL15" i="36" s="1" a="1"/>
  <c r="AL15" i="36" s="1"/>
  <c r="AP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N43" i="36" s="1"/>
  <c r="AD16" i="36"/>
  <c r="AE16" i="36" s="1"/>
  <c r="AL16" i="36" s="1" a="1"/>
  <c r="AL16" i="36" s="1"/>
  <c r="AN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P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X18" i="6" s="1"/>
  <c r="Z18" i="6" s="1"/>
  <c r="AC18" i="6" s="1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E3" i="33"/>
  <c r="AP32" i="33"/>
  <c r="AN45" i="33"/>
  <c r="AP44" i="28"/>
  <c r="AN41" i="33"/>
  <c r="AP41" i="33"/>
  <c r="AD49" i="33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X17" i="6" s="1"/>
  <c r="X33" i="6" s="1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33" i="6"/>
  <c r="D17" i="6"/>
  <c r="F14" i="39"/>
  <c r="E15" i="39"/>
  <c r="M14" i="39"/>
  <c r="G14" i="39" s="1"/>
  <c r="L15" i="39"/>
  <c r="F37" i="39"/>
  <c r="E38" i="39"/>
  <c r="M37" i="39"/>
  <c r="G37" i="39" s="1"/>
  <c r="L38" i="39"/>
  <c r="V51" i="35"/>
  <c r="V51" i="34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9" i="36" s="1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26" i="36" s="1"/>
  <c r="V31" i="36"/>
  <c r="V21" i="36"/>
  <c r="V34" i="36"/>
  <c r="V20" i="36"/>
  <c r="V42" i="36"/>
  <c r="V16" i="36"/>
  <c r="V11" i="36"/>
  <c r="V15" i="36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AE1" i="37" s="1"/>
  <c r="Y26" i="37"/>
  <c r="AK25" i="37"/>
  <c r="O13" i="37"/>
  <c r="W13" i="37"/>
  <c r="AI13" i="37"/>
  <c r="AG13" i="37"/>
  <c r="O40" i="37"/>
  <c r="AG40" i="37"/>
  <c r="AM40" i="37" s="1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W35" i="37"/>
  <c r="O3" i="37"/>
  <c r="R26" i="37"/>
  <c r="W3" i="37"/>
  <c r="AI3" i="37"/>
  <c r="AG3" i="37"/>
  <c r="O37" i="37"/>
  <c r="AI37" i="37"/>
  <c r="AG37" i="37"/>
  <c r="W37" i="37"/>
  <c r="AK48" i="37"/>
  <c r="AJ25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J48" i="37"/>
  <c r="O30" i="37"/>
  <c r="AI30" i="37"/>
  <c r="W30" i="37"/>
  <c r="AG30" i="37"/>
  <c r="O33" i="37"/>
  <c r="W33" i="37"/>
  <c r="AI33" i="37"/>
  <c r="AG33" i="37"/>
  <c r="O14" i="37"/>
  <c r="AI14" i="37"/>
  <c r="W14" i="37"/>
  <c r="AG14" i="37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A26" i="24"/>
  <c r="AA52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W36" i="16"/>
  <c r="K5" i="6"/>
  <c r="K7" i="6"/>
  <c r="V51" i="33" l="1"/>
  <c r="AM48" i="33"/>
  <c r="AM48" i="28"/>
  <c r="AD51" i="34"/>
  <c r="AE26" i="34"/>
  <c r="AL3" i="34"/>
  <c r="AN6" i="36"/>
  <c r="AE49" i="34"/>
  <c r="AL28" i="34" a="1"/>
  <c r="AL28" i="34" s="1"/>
  <c r="AD18" i="6"/>
  <c r="Z17" i="6"/>
  <c r="Z33" i="6" s="1"/>
  <c r="AP16" i="36"/>
  <c r="AN39" i="36"/>
  <c r="AN10" i="36"/>
  <c r="AD31" i="37"/>
  <c r="AE31" i="37" s="1"/>
  <c r="AL31" i="37" s="1" a="1"/>
  <c r="AL31" i="37" s="1"/>
  <c r="AM31" i="37" s="1"/>
  <c r="AD30" i="37"/>
  <c r="AE30" i="37" s="1"/>
  <c r="AL30" i="37" s="1" a="1"/>
  <c r="AL30" i="37" s="1"/>
  <c r="AM30" i="37" s="1"/>
  <c r="AD39" i="37"/>
  <c r="AE39" i="37" s="1"/>
  <c r="AL39" i="37" s="1" a="1"/>
  <c r="AL39" i="37" s="1"/>
  <c r="AP39" i="37" s="1"/>
  <c r="AD38" i="37"/>
  <c r="AE38" i="37" s="1"/>
  <c r="AL38" i="37" s="1" a="1"/>
  <c r="AL38" i="37" s="1"/>
  <c r="AD37" i="37"/>
  <c r="AE37" i="37" s="1"/>
  <c r="AL37" i="37" s="1" a="1"/>
  <c r="AL37" i="37" s="1"/>
  <c r="AD46" i="37"/>
  <c r="AE46" i="37" s="1"/>
  <c r="AL46" i="37" s="1" a="1"/>
  <c r="AL46" i="37" s="1"/>
  <c r="AP46" i="37" s="1"/>
  <c r="AD45" i="37"/>
  <c r="AE45" i="37" s="1"/>
  <c r="AL45" i="37" s="1" a="1"/>
  <c r="AL45" i="37" s="1"/>
  <c r="AP45" i="37" s="1"/>
  <c r="AD40" i="37"/>
  <c r="AE40" i="37" s="1"/>
  <c r="AL40" i="37" s="1" a="1"/>
  <c r="AL40" i="37" s="1"/>
  <c r="AD44" i="37"/>
  <c r="AE44" i="37" s="1"/>
  <c r="AL44" i="37" s="1" a="1"/>
  <c r="AL44" i="37" s="1"/>
  <c r="AP44" i="37" s="1"/>
  <c r="AD32" i="37"/>
  <c r="AE32" i="37" s="1"/>
  <c r="AL32" i="37" s="1" a="1"/>
  <c r="AL32" i="37" s="1"/>
  <c r="AD35" i="37"/>
  <c r="AE35" i="37" s="1"/>
  <c r="AL35" i="37" s="1" a="1"/>
  <c r="AL35" i="37" s="1"/>
  <c r="AM35" i="37" s="1"/>
  <c r="AD36" i="37"/>
  <c r="AE36" i="37" s="1"/>
  <c r="AL36" i="37" s="1" a="1"/>
  <c r="AL36" i="37" s="1"/>
  <c r="AP36" i="37" s="1"/>
  <c r="AD47" i="37"/>
  <c r="AE47" i="37" s="1"/>
  <c r="AL47" i="37" s="1" a="1"/>
  <c r="AL47" i="37" s="1"/>
  <c r="AP47" i="37" s="1"/>
  <c r="AD34" i="37"/>
  <c r="AE34" i="37" s="1"/>
  <c r="AL34" i="37" s="1" a="1"/>
  <c r="AL34" i="37" s="1"/>
  <c r="AM34" i="37" s="1"/>
  <c r="AD33" i="37"/>
  <c r="AE33" i="37" s="1"/>
  <c r="AL33" i="37" s="1" a="1"/>
  <c r="AL33" i="37" s="1"/>
  <c r="AM33" i="37" s="1"/>
  <c r="AD42" i="37"/>
  <c r="AE42" i="37" s="1"/>
  <c r="AL42" i="37" s="1" a="1"/>
  <c r="AL42" i="37" s="1"/>
  <c r="AM42" i="37" s="1"/>
  <c r="AD29" i="37"/>
  <c r="AE29" i="37" s="1"/>
  <c r="AL29" i="37" s="1" a="1"/>
  <c r="AL29" i="37" s="1"/>
  <c r="AD43" i="37"/>
  <c r="AE43" i="37" s="1"/>
  <c r="AL43" i="37" s="1" a="1"/>
  <c r="AL43" i="37" s="1"/>
  <c r="AM43" i="37" s="1"/>
  <c r="AD41" i="37"/>
  <c r="AE41" i="37" s="1"/>
  <c r="AL41" i="37" s="1" a="1"/>
  <c r="AL41" i="37" s="1"/>
  <c r="AP41" i="37" s="1"/>
  <c r="AN32" i="36"/>
  <c r="AD24" i="37"/>
  <c r="AE24" i="37" s="1"/>
  <c r="AL24" i="37" s="1" a="1"/>
  <c r="AL24" i="37" s="1"/>
  <c r="AN24" i="37" s="1"/>
  <c r="AD28" i="37"/>
  <c r="AE28" i="37" s="1"/>
  <c r="AD3" i="37"/>
  <c r="AE3" i="37" s="1"/>
  <c r="AD5" i="37"/>
  <c r="AE5" i="37" s="1"/>
  <c r="AL5" i="37" s="1" a="1"/>
  <c r="AL5" i="37" s="1"/>
  <c r="AN5" i="37" s="1"/>
  <c r="AD7" i="37"/>
  <c r="AE7" i="37" s="1"/>
  <c r="AL7" i="37" s="1" a="1"/>
  <c r="AL7" i="37" s="1"/>
  <c r="AD8" i="37"/>
  <c r="AE8" i="37" s="1"/>
  <c r="AL8" i="37" s="1" a="1"/>
  <c r="AL8" i="37" s="1"/>
  <c r="AP8" i="37" s="1"/>
  <c r="AD20" i="37"/>
  <c r="AE20" i="37" s="1"/>
  <c r="AL20" i="37" s="1" a="1"/>
  <c r="AL20" i="37" s="1"/>
  <c r="AM20" i="37" s="1"/>
  <c r="AD12" i="37"/>
  <c r="AE12" i="37" s="1"/>
  <c r="AL12" i="37" s="1" a="1"/>
  <c r="AL12" i="37" s="1"/>
  <c r="AM12" i="37" s="1"/>
  <c r="AD13" i="37"/>
  <c r="AE13" i="37" s="1"/>
  <c r="AL13" i="37" s="1" a="1"/>
  <c r="AL13" i="37" s="1"/>
  <c r="AD22" i="37"/>
  <c r="AE22" i="37" s="1"/>
  <c r="AL22" i="37" s="1" a="1"/>
  <c r="AL22" i="37" s="1"/>
  <c r="AP22" i="37" s="1"/>
  <c r="AD10" i="37"/>
  <c r="AE10" i="37" s="1"/>
  <c r="AL10" i="37" s="1" a="1"/>
  <c r="AL10" i="37" s="1"/>
  <c r="AD4" i="37"/>
  <c r="AE4" i="37" s="1"/>
  <c r="AL4" i="37" s="1" a="1"/>
  <c r="AL4" i="37" s="1"/>
  <c r="AP4" i="37" s="1"/>
  <c r="AD6" i="37"/>
  <c r="AE6" i="37" s="1"/>
  <c r="AL6" i="37" s="1" a="1"/>
  <c r="AL6" i="37" s="1"/>
  <c r="AD11" i="37"/>
  <c r="AE11" i="37" s="1"/>
  <c r="AL11" i="37" s="1" a="1"/>
  <c r="AL11" i="37" s="1"/>
  <c r="AD17" i="37"/>
  <c r="AE17" i="37" s="1"/>
  <c r="AL17" i="37" s="1" a="1"/>
  <c r="AL17" i="37" s="1"/>
  <c r="AP17" i="37" s="1"/>
  <c r="AD23" i="37"/>
  <c r="AE23" i="37" s="1"/>
  <c r="AL23" i="37" s="1" a="1"/>
  <c r="AL23" i="37" s="1"/>
  <c r="AN23" i="37" s="1"/>
  <c r="AD16" i="37"/>
  <c r="AE16" i="37" s="1"/>
  <c r="AL16" i="37" s="1" a="1"/>
  <c r="AL16" i="37" s="1"/>
  <c r="AD21" i="37"/>
  <c r="AE21" i="37" s="1"/>
  <c r="AL21" i="37" s="1" a="1"/>
  <c r="AL21" i="37" s="1"/>
  <c r="AD9" i="37"/>
  <c r="AE9" i="37" s="1"/>
  <c r="AL9" i="37" s="1" a="1"/>
  <c r="AL9" i="37" s="1"/>
  <c r="AN9" i="37" s="1"/>
  <c r="AD14" i="37"/>
  <c r="AE14" i="37" s="1"/>
  <c r="AL14" i="37" s="1" a="1"/>
  <c r="AL14" i="37" s="1"/>
  <c r="AM14" i="37" s="1"/>
  <c r="AD18" i="37"/>
  <c r="AE18" i="37" s="1"/>
  <c r="AL18" i="37" s="1" a="1"/>
  <c r="AL18" i="37" s="1"/>
  <c r="AD15" i="37"/>
  <c r="AE15" i="37" s="1"/>
  <c r="AL15" i="37" s="1" a="1"/>
  <c r="AL15" i="37" s="1"/>
  <c r="AM15" i="37" s="1"/>
  <c r="AD19" i="37"/>
  <c r="AE19" i="37" s="1"/>
  <c r="AL19" i="37" s="1" a="1"/>
  <c r="AL19" i="37" s="1"/>
  <c r="AN19" i="37" s="1"/>
  <c r="AN23" i="36"/>
  <c r="AP20" i="36"/>
  <c r="AN34" i="36"/>
  <c r="AP43" i="36"/>
  <c r="AN7" i="36"/>
  <c r="AD51" i="28"/>
  <c r="AN42" i="36"/>
  <c r="AD51" i="35"/>
  <c r="AN36" i="36"/>
  <c r="AN18" i="36"/>
  <c r="AN5" i="36"/>
  <c r="AN19" i="36"/>
  <c r="AD51" i="33"/>
  <c r="Z20" i="6" s="1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E26" i="35"/>
  <c r="AL3" i="35"/>
  <c r="AE49" i="35"/>
  <c r="AL28" i="35" a="1"/>
  <c r="AL28" i="35" s="1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M3" i="33" s="1"/>
  <c r="AM25" i="33" s="1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G38" i="39" s="1"/>
  <c r="L39" i="39"/>
  <c r="F38" i="39"/>
  <c r="E39" i="39"/>
  <c r="M15" i="39"/>
  <c r="G15" i="39" s="1"/>
  <c r="L16" i="39"/>
  <c r="F15" i="39"/>
  <c r="E16" i="39"/>
  <c r="V51" i="36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M2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6" i="9"/>
  <c r="J37" i="9"/>
  <c r="J33" i="9"/>
  <c r="J38" i="9"/>
  <c r="J34" i="9"/>
  <c r="J39" i="9"/>
  <c r="J40" i="9"/>
  <c r="J41" i="9"/>
  <c r="J32" i="9"/>
  <c r="J49" i="9"/>
  <c r="J42" i="9"/>
  <c r="J43" i="9"/>
  <c r="J44" i="9"/>
  <c r="J45" i="9"/>
  <c r="J46" i="9"/>
  <c r="J31" i="9"/>
  <c r="J30" i="9"/>
  <c r="J47" i="9"/>
  <c r="J48" i="9"/>
  <c r="J35" i="9"/>
  <c r="J6" i="9"/>
  <c r="J14" i="9"/>
  <c r="J9" i="9"/>
  <c r="J5" i="9"/>
  <c r="J10" i="9"/>
  <c r="J7" i="9"/>
  <c r="J15" i="9"/>
  <c r="J16" i="9"/>
  <c r="J11" i="9"/>
  <c r="J8" i="9"/>
  <c r="J12" i="9"/>
  <c r="J17" i="9"/>
  <c r="J18" i="9"/>
  <c r="J19" i="9"/>
  <c r="J20" i="9"/>
  <c r="J13" i="9"/>
  <c r="J21" i="9"/>
  <c r="J22" i="9"/>
  <c r="J23" i="9"/>
  <c r="J24" i="9"/>
  <c r="J25" i="9"/>
  <c r="J4" i="9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AP6" i="37" l="1"/>
  <c r="AM6" i="37"/>
  <c r="AP16" i="37"/>
  <c r="AM16" i="37"/>
  <c r="AP11" i="37"/>
  <c r="AM11" i="37"/>
  <c r="AM47" i="37"/>
  <c r="G7" i="38"/>
  <c r="AM45" i="37"/>
  <c r="AP29" i="37"/>
  <c r="AM29" i="37"/>
  <c r="AN45" i="37"/>
  <c r="AP10" i="37"/>
  <c r="AM10" i="37"/>
  <c r="AN46" i="37"/>
  <c r="AN16" i="37"/>
  <c r="AN34" i="37"/>
  <c r="AN36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29" i="37"/>
  <c r="AM4" i="37"/>
  <c r="AN4" i="37"/>
  <c r="AN17" i="37"/>
  <c r="AM44" i="37"/>
  <c r="AN44" i="37"/>
  <c r="AN8" i="37"/>
  <c r="AP32" i="37"/>
  <c r="AN32" i="37"/>
  <c r="AP30" i="37"/>
  <c r="AN30" i="37"/>
  <c r="AP9" i="37"/>
  <c r="AM39" i="37"/>
  <c r="AN22" i="37"/>
  <c r="AN41" i="37"/>
  <c r="AN39" i="37"/>
  <c r="AP37" i="37"/>
  <c r="AN37" i="37"/>
  <c r="AM37" i="37"/>
  <c r="AN38" i="37"/>
  <c r="AP38" i="37"/>
  <c r="AM38" i="37"/>
  <c r="AP35" i="37"/>
  <c r="AN35" i="37"/>
  <c r="AP31" i="37"/>
  <c r="AN31" i="37"/>
  <c r="AP40" i="37"/>
  <c r="AN40" i="37"/>
  <c r="AP33" i="37"/>
  <c r="AN33" i="37"/>
  <c r="AP24" i="37"/>
  <c r="AN43" i="37"/>
  <c r="AN42" i="37"/>
  <c r="AP43" i="37"/>
  <c r="AN47" i="37"/>
  <c r="AD49" i="37"/>
  <c r="AP42" i="37"/>
  <c r="AM8" i="37"/>
  <c r="AN11" i="37"/>
  <c r="AP23" i="37"/>
  <c r="AN14" i="37"/>
  <c r="AP14" i="37"/>
  <c r="AM13" i="37"/>
  <c r="AP13" i="37"/>
  <c r="AN13" i="37"/>
  <c r="AP20" i="37"/>
  <c r="AN20" i="37"/>
  <c r="AN12" i="37"/>
  <c r="AP12" i="37"/>
  <c r="AN18" i="37"/>
  <c r="AP18" i="37"/>
  <c r="AP7" i="37"/>
  <c r="AM7" i="37"/>
  <c r="AN7" i="37"/>
  <c r="AN21" i="37"/>
  <c r="AP21" i="37"/>
  <c r="AM9" i="37"/>
  <c r="AP5" i="37"/>
  <c r="AD26" i="37"/>
  <c r="AN10" i="37"/>
  <c r="AM5" i="37"/>
  <c r="AP19" i="37"/>
  <c r="AN6" i="37"/>
  <c r="AP15" i="37"/>
  <c r="AN15" i="37"/>
  <c r="AN3" i="35"/>
  <c r="AN25" i="35" s="1"/>
  <c r="AL25" i="35"/>
  <c r="AP3" i="35"/>
  <c r="AP26" i="35" s="1"/>
  <c r="AP51" i="35" s="1"/>
  <c r="K59" i="35" s="1"/>
  <c r="L59" i="35" s="1"/>
  <c r="AE51" i="35"/>
  <c r="AP28" i="35"/>
  <c r="AP49" i="35" s="1"/>
  <c r="AN28" i="35"/>
  <c r="AN48" i="35" s="1"/>
  <c r="AL48" i="35"/>
  <c r="AE51" i="33"/>
  <c r="AD51" i="36"/>
  <c r="AE26" i="36"/>
  <c r="AL3" i="36"/>
  <c r="AE49" i="36"/>
  <c r="AL28" i="36" a="1"/>
  <c r="AL28" i="36" s="1"/>
  <c r="AP28" i="33"/>
  <c r="AP49" i="33" s="1"/>
  <c r="AL48" i="33"/>
  <c r="AN28" i="33"/>
  <c r="AN48" i="33" s="1"/>
  <c r="AN3" i="33"/>
  <c r="AN25" i="33" s="1"/>
  <c r="AP3" i="33"/>
  <c r="AP26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G16" i="39" s="1"/>
  <c r="L17" i="39"/>
  <c r="F39" i="39"/>
  <c r="E40" i="39"/>
  <c r="M39" i="39"/>
  <c r="G39" i="39" s="1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2" i="15"/>
  <c r="AA26" i="15"/>
  <c r="AA51" i="18"/>
  <c r="R51" i="16"/>
  <c r="R51" i="1"/>
  <c r="R51" i="5"/>
  <c r="R51" i="15"/>
  <c r="AP51" i="33" l="1"/>
  <c r="K59" i="33" s="1"/>
  <c r="L59" i="33" s="1"/>
  <c r="G33" i="38"/>
  <c r="AP26" i="34"/>
  <c r="AP51" i="34"/>
  <c r="K59" i="34" s="1"/>
  <c r="L59" i="34" s="1"/>
  <c r="AM25" i="37"/>
  <c r="AM48" i="37"/>
  <c r="AD51" i="37"/>
  <c r="AP28" i="36"/>
  <c r="AP49" i="36" s="1"/>
  <c r="AL48" i="36"/>
  <c r="AN28" i="36"/>
  <c r="AN48" i="36" s="1"/>
  <c r="AP3" i="36"/>
  <c r="AP26" i="36" s="1"/>
  <c r="AP51" i="36" s="1"/>
  <c r="K59" i="36" s="1"/>
  <c r="L59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G17" i="39" s="1"/>
  <c r="L18" i="39"/>
  <c r="M40" i="39"/>
  <c r="G40" i="39" s="1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AN48" i="37" s="1"/>
  <c r="M34" i="25"/>
  <c r="L35" i="25"/>
  <c r="M8" i="25"/>
  <c r="G8" i="25" s="1"/>
  <c r="L9" i="25"/>
  <c r="L11" i="25"/>
  <c r="AP26" i="24"/>
  <c r="AP51" i="24" s="1"/>
  <c r="K59" i="24" s="1"/>
  <c r="L59" i="24" s="1"/>
  <c r="AA50" i="15"/>
  <c r="AA27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K47" i="16"/>
  <c r="AH47" i="16"/>
  <c r="AG47" i="16"/>
  <c r="AM47" i="16" s="1"/>
  <c r="Z47" i="16"/>
  <c r="AJ47" i="16" s="1"/>
  <c r="X47" i="16"/>
  <c r="T47" i="16"/>
  <c r="S47" i="16"/>
  <c r="U47" i="16" s="1"/>
  <c r="R47" i="16"/>
  <c r="Q47" i="16"/>
  <c r="P47" i="16"/>
  <c r="N47" i="16"/>
  <c r="I47" i="16"/>
  <c r="AK46" i="16"/>
  <c r="AH46" i="16"/>
  <c r="Z46" i="16"/>
  <c r="Y46" i="16"/>
  <c r="X46" i="16"/>
  <c r="T46" i="16"/>
  <c r="S46" i="16"/>
  <c r="U46" i="16" s="1"/>
  <c r="Q46" i="16"/>
  <c r="P46" i="16"/>
  <c r="AJ46" i="16" s="1"/>
  <c r="N46" i="16"/>
  <c r="I46" i="16"/>
  <c r="AH45" i="16"/>
  <c r="Z45" i="16"/>
  <c r="X45" i="16"/>
  <c r="U45" i="16"/>
  <c r="Y45" i="16" s="1"/>
  <c r="T45" i="16"/>
  <c r="S45" i="16"/>
  <c r="Q45" i="16"/>
  <c r="P45" i="16"/>
  <c r="N45" i="16"/>
  <c r="I45" i="16"/>
  <c r="AK44" i="16"/>
  <c r="AJ44" i="16"/>
  <c r="AH44" i="16"/>
  <c r="Z44" i="16"/>
  <c r="X44" i="16"/>
  <c r="T44" i="16"/>
  <c r="S44" i="16"/>
  <c r="U44" i="16" s="1"/>
  <c r="Q44" i="16"/>
  <c r="R44" i="16" s="1"/>
  <c r="P44" i="16"/>
  <c r="N44" i="16"/>
  <c r="I44" i="16"/>
  <c r="AH43" i="16"/>
  <c r="Z43" i="16"/>
  <c r="Y43" i="16"/>
  <c r="X43" i="16"/>
  <c r="T43" i="16"/>
  <c r="S43" i="16"/>
  <c r="U43" i="16" s="1"/>
  <c r="Q43" i="16"/>
  <c r="P43" i="16"/>
  <c r="AK43" i="16" s="1"/>
  <c r="N43" i="16"/>
  <c r="I43" i="16"/>
  <c r="AH42" i="16"/>
  <c r="Z42" i="16"/>
  <c r="X42" i="16"/>
  <c r="T42" i="16"/>
  <c r="S42" i="16"/>
  <c r="U42" i="16" s="1"/>
  <c r="Q42" i="16"/>
  <c r="P42" i="16"/>
  <c r="N42" i="16"/>
  <c r="I42" i="16"/>
  <c r="AH41" i="16"/>
  <c r="Z41" i="16"/>
  <c r="X41" i="16"/>
  <c r="T41" i="16"/>
  <c r="S41" i="16"/>
  <c r="U41" i="16" s="1"/>
  <c r="Q41" i="16"/>
  <c r="P41" i="16"/>
  <c r="AK41" i="16" s="1"/>
  <c r="N41" i="16"/>
  <c r="I41" i="16"/>
  <c r="AK40" i="16"/>
  <c r="AH40" i="16"/>
  <c r="Z40" i="16"/>
  <c r="Y40" i="16"/>
  <c r="X40" i="16"/>
  <c r="U40" i="16"/>
  <c r="T40" i="16"/>
  <c r="S40" i="16"/>
  <c r="Q40" i="16"/>
  <c r="P40" i="16"/>
  <c r="AJ40" i="16" s="1"/>
  <c r="N40" i="16"/>
  <c r="I40" i="16"/>
  <c r="AK39" i="16"/>
  <c r="AH39" i="16"/>
  <c r="Z39" i="16"/>
  <c r="X39" i="16"/>
  <c r="T39" i="16"/>
  <c r="S39" i="16"/>
  <c r="U39" i="16" s="1"/>
  <c r="R39" i="16"/>
  <c r="Q39" i="16"/>
  <c r="P39" i="16"/>
  <c r="N39" i="16"/>
  <c r="I39" i="16"/>
  <c r="AH38" i="16"/>
  <c r="Z38" i="16"/>
  <c r="X38" i="16"/>
  <c r="T38" i="16"/>
  <c r="S38" i="16"/>
  <c r="U38" i="16" s="1"/>
  <c r="Q38" i="16"/>
  <c r="P38" i="16"/>
  <c r="AK38" i="16" s="1"/>
  <c r="N38" i="16"/>
  <c r="I38" i="16"/>
  <c r="AH37" i="16"/>
  <c r="Z37" i="16"/>
  <c r="X37" i="16"/>
  <c r="T37" i="16"/>
  <c r="S37" i="16"/>
  <c r="U37" i="16" s="1"/>
  <c r="Q37" i="16"/>
  <c r="P37" i="16"/>
  <c r="N37" i="16"/>
  <c r="I37" i="16"/>
  <c r="AH36" i="16"/>
  <c r="AG36" i="16"/>
  <c r="AM36" i="16" s="1"/>
  <c r="Z36" i="16"/>
  <c r="X36" i="16"/>
  <c r="U36" i="16"/>
  <c r="T36" i="16"/>
  <c r="S36" i="16"/>
  <c r="R36" i="16"/>
  <c r="AI36" i="16" s="1"/>
  <c r="Q36" i="16"/>
  <c r="P36" i="16"/>
  <c r="AK36" i="16" s="1"/>
  <c r="N36" i="16"/>
  <c r="I36" i="16"/>
  <c r="AH35" i="16"/>
  <c r="Z35" i="16"/>
  <c r="X35" i="16"/>
  <c r="W35" i="16"/>
  <c r="T35" i="16"/>
  <c r="S35" i="16"/>
  <c r="U35" i="16" s="1"/>
  <c r="Q35" i="16"/>
  <c r="P35" i="16"/>
  <c r="R35" i="16" s="1"/>
  <c r="O35" i="16"/>
  <c r="N35" i="16"/>
  <c r="I35" i="16"/>
  <c r="AH34" i="16"/>
  <c r="Z34" i="16"/>
  <c r="X34" i="16"/>
  <c r="U34" i="16"/>
  <c r="T34" i="16"/>
  <c r="S34" i="16"/>
  <c r="R34" i="16"/>
  <c r="AG34" i="16" s="1"/>
  <c r="AM34" i="16" s="1"/>
  <c r="Q34" i="16"/>
  <c r="P34" i="16"/>
  <c r="N34" i="16"/>
  <c r="I34" i="16"/>
  <c r="AJ33" i="16"/>
  <c r="AH33" i="16"/>
  <c r="Z33" i="16"/>
  <c r="X33" i="16"/>
  <c r="T33" i="16"/>
  <c r="S33" i="16"/>
  <c r="U33" i="16" s="1"/>
  <c r="R33" i="16"/>
  <c r="Q33" i="16"/>
  <c r="P33" i="16"/>
  <c r="AK33" i="16" s="1"/>
  <c r="O33" i="16"/>
  <c r="N33" i="16"/>
  <c r="I33" i="16"/>
  <c r="AH32" i="16"/>
  <c r="Z32" i="16"/>
  <c r="X32" i="16"/>
  <c r="T32" i="16"/>
  <c r="S32" i="16"/>
  <c r="U32" i="16" s="1"/>
  <c r="Q32" i="16"/>
  <c r="P32" i="16"/>
  <c r="N32" i="16"/>
  <c r="I32" i="16"/>
  <c r="AH31" i="16"/>
  <c r="Z31" i="16"/>
  <c r="X31" i="16"/>
  <c r="T31" i="16"/>
  <c r="S31" i="16"/>
  <c r="U31" i="16" s="1"/>
  <c r="Q31" i="16"/>
  <c r="P31" i="16"/>
  <c r="N31" i="16"/>
  <c r="I31" i="16"/>
  <c r="AK30" i="16"/>
  <c r="AJ30" i="16"/>
  <c r="AH30" i="16"/>
  <c r="Z30" i="16"/>
  <c r="X30" i="16"/>
  <c r="U30" i="16"/>
  <c r="T30" i="16"/>
  <c r="S30" i="16"/>
  <c r="R30" i="16"/>
  <c r="Q30" i="16"/>
  <c r="P30" i="16"/>
  <c r="N30" i="16"/>
  <c r="I30" i="16"/>
  <c r="AK29" i="16"/>
  <c r="AH29" i="16"/>
  <c r="Z29" i="16"/>
  <c r="X29" i="16"/>
  <c r="T29" i="16"/>
  <c r="S29" i="16"/>
  <c r="U29" i="16" s="1"/>
  <c r="R29" i="16"/>
  <c r="W29" i="16" s="1"/>
  <c r="Q29" i="16"/>
  <c r="P29" i="16"/>
  <c r="AJ29" i="16" s="1"/>
  <c r="N29" i="16"/>
  <c r="I29" i="16"/>
  <c r="AK28" i="16"/>
  <c r="AH28" i="16"/>
  <c r="Z28" i="16"/>
  <c r="X28" i="16"/>
  <c r="T28" i="16"/>
  <c r="S28" i="16"/>
  <c r="U28" i="16" s="1"/>
  <c r="R28" i="16"/>
  <c r="Q28" i="16"/>
  <c r="Q49" i="16" s="1"/>
  <c r="P28" i="16"/>
  <c r="AC26" i="16"/>
  <c r="AC51" i="16" s="1"/>
  <c r="AB26" i="16"/>
  <c r="AK24" i="16"/>
  <c r="AH24" i="16"/>
  <c r="Z24" i="16"/>
  <c r="AJ24" i="16" s="1"/>
  <c r="X24" i="16"/>
  <c r="T24" i="16"/>
  <c r="S24" i="16"/>
  <c r="U24" i="16" s="1"/>
  <c r="Q24" i="16"/>
  <c r="R24" i="16" s="1"/>
  <c r="P24" i="16"/>
  <c r="N24" i="16"/>
  <c r="I24" i="16"/>
  <c r="AH23" i="16"/>
  <c r="Z23" i="16"/>
  <c r="X23" i="16"/>
  <c r="T23" i="16"/>
  <c r="S23" i="16"/>
  <c r="U23" i="16" s="1"/>
  <c r="Y23" i="16" s="1"/>
  <c r="R23" i="16"/>
  <c r="AG23" i="16" s="1"/>
  <c r="AM23" i="16" s="1"/>
  <c r="Q23" i="16"/>
  <c r="P23" i="16"/>
  <c r="AK23" i="16" s="1"/>
  <c r="N23" i="16"/>
  <c r="I23" i="16"/>
  <c r="AH22" i="16"/>
  <c r="Z22" i="16"/>
  <c r="X22" i="16"/>
  <c r="T22" i="16"/>
  <c r="S22" i="16"/>
  <c r="U22" i="16" s="1"/>
  <c r="Q22" i="16"/>
  <c r="P22" i="16"/>
  <c r="N22" i="16"/>
  <c r="I22" i="16"/>
  <c r="AK21" i="16"/>
  <c r="AH21" i="16"/>
  <c r="Z21" i="16"/>
  <c r="X21" i="16"/>
  <c r="U21" i="16"/>
  <c r="T21" i="16"/>
  <c r="S21" i="16"/>
  <c r="Q21" i="16"/>
  <c r="R21" i="16" s="1"/>
  <c r="P21" i="16"/>
  <c r="AJ21" i="16" s="1"/>
  <c r="N21" i="16"/>
  <c r="I21" i="16"/>
  <c r="AH20" i="16"/>
  <c r="Z20" i="16"/>
  <c r="X20" i="16"/>
  <c r="T20" i="16"/>
  <c r="S20" i="16"/>
  <c r="U20" i="16" s="1"/>
  <c r="Q20" i="16"/>
  <c r="P20" i="16"/>
  <c r="N20" i="16"/>
  <c r="I20" i="16"/>
  <c r="AH19" i="16"/>
  <c r="Z19" i="16"/>
  <c r="X19" i="16"/>
  <c r="U19" i="16"/>
  <c r="T19" i="16"/>
  <c r="S19" i="16"/>
  <c r="R19" i="16"/>
  <c r="Q19" i="16"/>
  <c r="P19" i="16"/>
  <c r="AJ19" i="16" s="1"/>
  <c r="N19" i="16"/>
  <c r="I19" i="16"/>
  <c r="AJ18" i="16"/>
  <c r="AH18" i="16"/>
  <c r="Z18" i="16"/>
  <c r="X18" i="16"/>
  <c r="T18" i="16"/>
  <c r="S18" i="16"/>
  <c r="U18" i="16" s="1"/>
  <c r="Q18" i="16"/>
  <c r="P18" i="16"/>
  <c r="AK18" i="16" s="1"/>
  <c r="N18" i="16"/>
  <c r="I18" i="16"/>
  <c r="AK17" i="16"/>
  <c r="AH17" i="16"/>
  <c r="Z17" i="16"/>
  <c r="AJ17" i="16" s="1"/>
  <c r="X17" i="16"/>
  <c r="U17" i="16"/>
  <c r="T17" i="16"/>
  <c r="S17" i="16"/>
  <c r="R17" i="16"/>
  <c r="Q17" i="16"/>
  <c r="P17" i="16"/>
  <c r="O17" i="16"/>
  <c r="N17" i="16"/>
  <c r="I17" i="16"/>
  <c r="AK16" i="16"/>
  <c r="AH16" i="16"/>
  <c r="AG16" i="16"/>
  <c r="AM16" i="16" s="1"/>
  <c r="Z16" i="16"/>
  <c r="AJ16" i="16" s="1"/>
  <c r="X16" i="16"/>
  <c r="T16" i="16"/>
  <c r="S16" i="16"/>
  <c r="U16" i="16" s="1"/>
  <c r="Y16" i="16" s="1"/>
  <c r="Q16" i="16"/>
  <c r="R16" i="16" s="1"/>
  <c r="O16" i="16" s="1"/>
  <c r="P16" i="16"/>
  <c r="N16" i="16"/>
  <c r="I16" i="16"/>
  <c r="AH15" i="16"/>
  <c r="Z15" i="16"/>
  <c r="X15" i="16"/>
  <c r="T15" i="16"/>
  <c r="S15" i="16"/>
  <c r="U15" i="16" s="1"/>
  <c r="Q15" i="16"/>
  <c r="P15" i="16"/>
  <c r="N15" i="16"/>
  <c r="I15" i="16"/>
  <c r="AJ14" i="16"/>
  <c r="AH14" i="16"/>
  <c r="Z14" i="16"/>
  <c r="X14" i="16"/>
  <c r="T14" i="16"/>
  <c r="U14" i="16" s="1"/>
  <c r="S14" i="16"/>
  <c r="Q14" i="16"/>
  <c r="P14" i="16"/>
  <c r="N14" i="16"/>
  <c r="I14" i="16"/>
  <c r="AK13" i="16"/>
  <c r="AH13" i="16"/>
  <c r="Z13" i="16"/>
  <c r="X13" i="16"/>
  <c r="T13" i="16"/>
  <c r="S13" i="16"/>
  <c r="U13" i="16" s="1"/>
  <c r="Q13" i="16"/>
  <c r="R13" i="16" s="1"/>
  <c r="AI13" i="16" s="1"/>
  <c r="P13" i="16"/>
  <c r="N13" i="16"/>
  <c r="I13" i="16"/>
  <c r="AH12" i="16"/>
  <c r="Z12" i="16"/>
  <c r="X12" i="16"/>
  <c r="U12" i="16"/>
  <c r="Y12" i="16" s="1"/>
  <c r="T12" i="16"/>
  <c r="S12" i="16"/>
  <c r="Q12" i="16"/>
  <c r="P12" i="16"/>
  <c r="N12" i="16"/>
  <c r="I12" i="16"/>
  <c r="AH11" i="16"/>
  <c r="Z11" i="16"/>
  <c r="X11" i="16"/>
  <c r="T11" i="16"/>
  <c r="S11" i="16"/>
  <c r="U11" i="16" s="1"/>
  <c r="R11" i="16"/>
  <c r="AG11" i="16" s="1"/>
  <c r="AM11" i="16" s="1"/>
  <c r="Q11" i="16"/>
  <c r="P11" i="16"/>
  <c r="N11" i="16"/>
  <c r="I11" i="16"/>
  <c r="AJ10" i="16"/>
  <c r="AH10" i="16"/>
  <c r="Z10" i="16"/>
  <c r="X10" i="16"/>
  <c r="T10" i="16"/>
  <c r="U10" i="16" s="1"/>
  <c r="S10" i="16"/>
  <c r="R10" i="16"/>
  <c r="Q10" i="16"/>
  <c r="P10" i="16"/>
  <c r="AK10" i="16" s="1"/>
  <c r="N10" i="16"/>
  <c r="I10" i="16"/>
  <c r="AH9" i="16"/>
  <c r="Z9" i="16"/>
  <c r="X9" i="16"/>
  <c r="T9" i="16"/>
  <c r="U9" i="16" s="1"/>
  <c r="S9" i="16"/>
  <c r="Q9" i="16"/>
  <c r="P9" i="16"/>
  <c r="N9" i="16"/>
  <c r="I9" i="16"/>
  <c r="AK8" i="16"/>
  <c r="AJ8" i="16"/>
  <c r="AH8" i="16"/>
  <c r="Z8" i="16"/>
  <c r="X8" i="16"/>
  <c r="T8" i="16"/>
  <c r="S8" i="16"/>
  <c r="Q8" i="16"/>
  <c r="R8" i="16" s="1"/>
  <c r="P8" i="16"/>
  <c r="N8" i="16"/>
  <c r="I8" i="16"/>
  <c r="AH7" i="16"/>
  <c r="AK7" i="16"/>
  <c r="Z7" i="16"/>
  <c r="X7" i="16"/>
  <c r="T7" i="16"/>
  <c r="S7" i="16"/>
  <c r="U7" i="16" s="1"/>
  <c r="R7" i="16"/>
  <c r="Q7" i="16"/>
  <c r="P7" i="16"/>
  <c r="AJ7" i="16" s="1"/>
  <c r="N7" i="16"/>
  <c r="I7" i="16"/>
  <c r="AH6" i="16"/>
  <c r="Z6" i="16"/>
  <c r="Y6" i="16"/>
  <c r="X6" i="16"/>
  <c r="T6" i="16"/>
  <c r="U6" i="16" s="1"/>
  <c r="S6" i="16"/>
  <c r="Q6" i="16"/>
  <c r="P6" i="16"/>
  <c r="AJ6" i="16" s="1"/>
  <c r="N6" i="16"/>
  <c r="I6" i="16"/>
  <c r="AH5" i="16"/>
  <c r="Z5" i="16"/>
  <c r="X5" i="16"/>
  <c r="T5" i="16"/>
  <c r="S5" i="16"/>
  <c r="Q5" i="16"/>
  <c r="P5" i="16"/>
  <c r="AJ5" i="16" s="1"/>
  <c r="N5" i="16"/>
  <c r="I5" i="16"/>
  <c r="AJ4" i="16"/>
  <c r="AH4" i="16"/>
  <c r="Z4" i="16"/>
  <c r="X4" i="16"/>
  <c r="U4" i="16"/>
  <c r="T4" i="16"/>
  <c r="S4" i="16"/>
  <c r="R4" i="16"/>
  <c r="Q4" i="16"/>
  <c r="P4" i="16"/>
  <c r="AK4" i="16" s="1"/>
  <c r="N4" i="16"/>
  <c r="I4" i="16"/>
  <c r="AH3" i="16"/>
  <c r="Z3" i="16"/>
  <c r="X3" i="16"/>
  <c r="W3" i="16"/>
  <c r="T3" i="16"/>
  <c r="U3" i="16" s="1"/>
  <c r="S3" i="16"/>
  <c r="R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A50" i="18" s="1"/>
  <c r="AC49" i="17"/>
  <c r="AB49" i="17"/>
  <c r="K49" i="17"/>
  <c r="C49" i="17"/>
  <c r="AH47" i="17"/>
  <c r="Z47" i="17"/>
  <c r="Z47" i="18" s="1"/>
  <c r="X47" i="17"/>
  <c r="X47" i="18" s="1"/>
  <c r="T47" i="17"/>
  <c r="T47" i="18" s="1"/>
  <c r="S47" i="17"/>
  <c r="S47" i="18" s="1"/>
  <c r="Q47" i="17"/>
  <c r="Q47" i="18" s="1"/>
  <c r="P47" i="17"/>
  <c r="I47" i="17"/>
  <c r="AH46" i="17"/>
  <c r="Z46" i="17"/>
  <c r="X46" i="17"/>
  <c r="X46" i="18" s="1"/>
  <c r="T46" i="17"/>
  <c r="T46" i="18" s="1"/>
  <c r="S46" i="17"/>
  <c r="S46" i="18" s="1"/>
  <c r="Q46" i="17"/>
  <c r="Q46" i="18" s="1"/>
  <c r="P46" i="17"/>
  <c r="P46" i="18" s="1"/>
  <c r="I46" i="17"/>
  <c r="AH45" i="17"/>
  <c r="Z45" i="17"/>
  <c r="Z45" i="18" s="1"/>
  <c r="X45" i="17"/>
  <c r="X45" i="18" s="1"/>
  <c r="T45" i="17"/>
  <c r="T45" i="18" s="1"/>
  <c r="S45" i="17"/>
  <c r="S45" i="18" s="1"/>
  <c r="Q45" i="17"/>
  <c r="P45" i="17"/>
  <c r="I45" i="17"/>
  <c r="AH44" i="17"/>
  <c r="Z44" i="17"/>
  <c r="Z44" i="18" s="1"/>
  <c r="X44" i="17"/>
  <c r="X44" i="18" s="1"/>
  <c r="T44" i="17"/>
  <c r="T44" i="18" s="1"/>
  <c r="S44" i="17"/>
  <c r="S44" i="18" s="1"/>
  <c r="Q44" i="17"/>
  <c r="Q44" i="18" s="1"/>
  <c r="P44" i="17"/>
  <c r="I44" i="17"/>
  <c r="AH43" i="17"/>
  <c r="Z43" i="17"/>
  <c r="Z43" i="18" s="1"/>
  <c r="X43" i="17"/>
  <c r="X43" i="18" s="1"/>
  <c r="T43" i="17"/>
  <c r="T43" i="18" s="1"/>
  <c r="S43" i="17"/>
  <c r="S43" i="18" s="1"/>
  <c r="Q43" i="17"/>
  <c r="Q43" i="18" s="1"/>
  <c r="P43" i="17"/>
  <c r="P43" i="18" s="1"/>
  <c r="I43" i="17"/>
  <c r="AH42" i="17"/>
  <c r="Z42" i="17"/>
  <c r="Z42" i="18" s="1"/>
  <c r="X42" i="17"/>
  <c r="X42" i="18" s="1"/>
  <c r="T42" i="17"/>
  <c r="T42" i="18" s="1"/>
  <c r="S42" i="17"/>
  <c r="S42" i="18" s="1"/>
  <c r="Q42" i="17"/>
  <c r="Q42" i="18" s="1"/>
  <c r="P42" i="17"/>
  <c r="P42" i="18" s="1"/>
  <c r="I42" i="17"/>
  <c r="AH41" i="17"/>
  <c r="Z41" i="17"/>
  <c r="Z41" i="18" s="1"/>
  <c r="X41" i="17"/>
  <c r="X41" i="18" s="1"/>
  <c r="T41" i="17"/>
  <c r="T41" i="18" s="1"/>
  <c r="S41" i="17"/>
  <c r="S41" i="18" s="1"/>
  <c r="Q41" i="17"/>
  <c r="Q41" i="18" s="1"/>
  <c r="P41" i="17"/>
  <c r="I41" i="17"/>
  <c r="AH40" i="17"/>
  <c r="Z40" i="17"/>
  <c r="Z40" i="18" s="1"/>
  <c r="X40" i="17"/>
  <c r="X40" i="18" s="1"/>
  <c r="T40" i="17"/>
  <c r="T40" i="18" s="1"/>
  <c r="S40" i="17"/>
  <c r="S40" i="18" s="1"/>
  <c r="Q40" i="17"/>
  <c r="Q40" i="18" s="1"/>
  <c r="P40" i="17"/>
  <c r="P40" i="18" s="1"/>
  <c r="I40" i="17"/>
  <c r="AH39" i="17"/>
  <c r="Z39" i="17"/>
  <c r="Z39" i="18" s="1"/>
  <c r="X39" i="17"/>
  <c r="X39" i="18" s="1"/>
  <c r="T39" i="17"/>
  <c r="T39" i="18" s="1"/>
  <c r="S39" i="17"/>
  <c r="S39" i="18" s="1"/>
  <c r="Q39" i="17"/>
  <c r="Q39" i="18" s="1"/>
  <c r="P39" i="17"/>
  <c r="P39" i="18" s="1"/>
  <c r="I39" i="17"/>
  <c r="AH38" i="17"/>
  <c r="Z38" i="17"/>
  <c r="Z38" i="18" s="1"/>
  <c r="X38" i="17"/>
  <c r="X38" i="18" s="1"/>
  <c r="T38" i="17"/>
  <c r="T38" i="18" s="1"/>
  <c r="S38" i="17"/>
  <c r="S38" i="18" s="1"/>
  <c r="Q38" i="17"/>
  <c r="Q38" i="18" s="1"/>
  <c r="P38" i="17"/>
  <c r="I38" i="17"/>
  <c r="AH37" i="17"/>
  <c r="Z37" i="17"/>
  <c r="Z37" i="18" s="1"/>
  <c r="X37" i="17"/>
  <c r="X37" i="18" s="1"/>
  <c r="T37" i="17"/>
  <c r="T37" i="18" s="1"/>
  <c r="S37" i="17"/>
  <c r="S37" i="18" s="1"/>
  <c r="Q37" i="17"/>
  <c r="Q37" i="18" s="1"/>
  <c r="P37" i="17"/>
  <c r="I37" i="17"/>
  <c r="AH36" i="17"/>
  <c r="Z36" i="17"/>
  <c r="Z36" i="18" s="1"/>
  <c r="X36" i="17"/>
  <c r="X36" i="18" s="1"/>
  <c r="T36" i="17"/>
  <c r="T36" i="18" s="1"/>
  <c r="S36" i="17"/>
  <c r="S36" i="18" s="1"/>
  <c r="Q36" i="17"/>
  <c r="Q36" i="18" s="1"/>
  <c r="P36" i="17"/>
  <c r="I36" i="17"/>
  <c r="AH35" i="17"/>
  <c r="Z35" i="17"/>
  <c r="Z35" i="18" s="1"/>
  <c r="X35" i="17"/>
  <c r="X35" i="18" s="1"/>
  <c r="T35" i="17"/>
  <c r="T35" i="18" s="1"/>
  <c r="S35" i="17"/>
  <c r="S35" i="18" s="1"/>
  <c r="Q35" i="17"/>
  <c r="Q35" i="18" s="1"/>
  <c r="P35" i="17"/>
  <c r="I35" i="17"/>
  <c r="AH34" i="17"/>
  <c r="Z34" i="17"/>
  <c r="Z34" i="18" s="1"/>
  <c r="X34" i="17"/>
  <c r="X34" i="18" s="1"/>
  <c r="T34" i="17"/>
  <c r="T34" i="18" s="1"/>
  <c r="S34" i="17"/>
  <c r="S34" i="18" s="1"/>
  <c r="Q34" i="17"/>
  <c r="Q34" i="18" s="1"/>
  <c r="P34" i="17"/>
  <c r="P34" i="18" s="1"/>
  <c r="I34" i="17"/>
  <c r="AH33" i="17"/>
  <c r="Z33" i="17"/>
  <c r="Z33" i="18" s="1"/>
  <c r="X33" i="17"/>
  <c r="X33" i="18" s="1"/>
  <c r="T33" i="17"/>
  <c r="T33" i="18" s="1"/>
  <c r="S33" i="17"/>
  <c r="S33" i="18" s="1"/>
  <c r="Q33" i="17"/>
  <c r="Q33" i="18" s="1"/>
  <c r="P33" i="17"/>
  <c r="I33" i="17"/>
  <c r="AH32" i="17"/>
  <c r="Z32" i="17"/>
  <c r="Z32" i="18" s="1"/>
  <c r="X32" i="17"/>
  <c r="X32" i="18" s="1"/>
  <c r="T32" i="17"/>
  <c r="T32" i="18" s="1"/>
  <c r="S32" i="17"/>
  <c r="S32" i="18" s="1"/>
  <c r="Q32" i="17"/>
  <c r="Q32" i="18" s="1"/>
  <c r="P32" i="17"/>
  <c r="I32" i="17"/>
  <c r="AH31" i="17"/>
  <c r="Z31" i="17"/>
  <c r="Z31" i="18" s="1"/>
  <c r="X31" i="17"/>
  <c r="X31" i="18" s="1"/>
  <c r="T31" i="17"/>
  <c r="T31" i="18" s="1"/>
  <c r="S31" i="17"/>
  <c r="S31" i="18" s="1"/>
  <c r="Q31" i="17"/>
  <c r="Q31" i="18" s="1"/>
  <c r="P31" i="17"/>
  <c r="P31" i="18" s="1"/>
  <c r="I31" i="17"/>
  <c r="AH30" i="17"/>
  <c r="Z30" i="17"/>
  <c r="Z30" i="18" s="1"/>
  <c r="X30" i="17"/>
  <c r="X30" i="18" s="1"/>
  <c r="T30" i="17"/>
  <c r="T30" i="18" s="1"/>
  <c r="S30" i="17"/>
  <c r="S30" i="18" s="1"/>
  <c r="Q30" i="17"/>
  <c r="Q30" i="18" s="1"/>
  <c r="P30" i="17"/>
  <c r="P30" i="18" s="1"/>
  <c r="AK30" i="18" s="1"/>
  <c r="I30" i="17"/>
  <c r="AH29" i="17"/>
  <c r="Z29" i="17"/>
  <c r="Z29" i="18" s="1"/>
  <c r="X29" i="17"/>
  <c r="X29" i="18" s="1"/>
  <c r="T29" i="17"/>
  <c r="T29" i="18" s="1"/>
  <c r="S29" i="17"/>
  <c r="S29" i="18" s="1"/>
  <c r="Q29" i="17"/>
  <c r="Q29" i="18" s="1"/>
  <c r="P29" i="17"/>
  <c r="I29" i="17"/>
  <c r="AH28" i="17"/>
  <c r="Z28" i="17"/>
  <c r="Z28" i="18" s="1"/>
  <c r="X28" i="17"/>
  <c r="X28" i="18" s="1"/>
  <c r="T28" i="17"/>
  <c r="T28" i="18" s="1"/>
  <c r="S28" i="17"/>
  <c r="S28" i="18" s="1"/>
  <c r="Q28" i="17"/>
  <c r="Q28" i="18" s="1"/>
  <c r="P28" i="17"/>
  <c r="P28" i="18" s="1"/>
  <c r="AK28" i="18" s="1"/>
  <c r="I28" i="17"/>
  <c r="AA27" i="17"/>
  <c r="AA27" i="18" s="1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X24" i="17"/>
  <c r="X24" i="18" s="1"/>
  <c r="T24" i="17"/>
  <c r="T24" i="18" s="1"/>
  <c r="S24" i="17"/>
  <c r="S24" i="18" s="1"/>
  <c r="Q24" i="17"/>
  <c r="Q24" i="18" s="1"/>
  <c r="P24" i="17"/>
  <c r="P24" i="18" s="1"/>
  <c r="AK24" i="18" s="1"/>
  <c r="I24" i="17"/>
  <c r="AH23" i="17"/>
  <c r="Z23" i="17"/>
  <c r="Z23" i="18" s="1"/>
  <c r="X23" i="17"/>
  <c r="X23" i="18" s="1"/>
  <c r="T23" i="17"/>
  <c r="T23" i="18" s="1"/>
  <c r="S23" i="17"/>
  <c r="S23" i="18" s="1"/>
  <c r="Q23" i="17"/>
  <c r="Q23" i="18" s="1"/>
  <c r="P23" i="17"/>
  <c r="P23" i="18" s="1"/>
  <c r="AK23" i="18" s="1"/>
  <c r="I23" i="17"/>
  <c r="AH22" i="17"/>
  <c r="Z22" i="17"/>
  <c r="Z22" i="18" s="1"/>
  <c r="X22" i="17"/>
  <c r="X22" i="18" s="1"/>
  <c r="T22" i="17"/>
  <c r="T22" i="18" s="1"/>
  <c r="S22" i="17"/>
  <c r="S22" i="18" s="1"/>
  <c r="Q22" i="17"/>
  <c r="Q22" i="18" s="1"/>
  <c r="P22" i="17"/>
  <c r="I22" i="17"/>
  <c r="AH21" i="17"/>
  <c r="Z21" i="17"/>
  <c r="Z21" i="18" s="1"/>
  <c r="X21" i="17"/>
  <c r="X21" i="18" s="1"/>
  <c r="T21" i="17"/>
  <c r="T21" i="18" s="1"/>
  <c r="S21" i="17"/>
  <c r="S21" i="18" s="1"/>
  <c r="Q21" i="17"/>
  <c r="Q21" i="18" s="1"/>
  <c r="P21" i="17"/>
  <c r="P21" i="18" s="1"/>
  <c r="I21" i="17"/>
  <c r="AH20" i="17"/>
  <c r="Z20" i="17"/>
  <c r="Z20" i="18" s="1"/>
  <c r="X20" i="17"/>
  <c r="X20" i="18" s="1"/>
  <c r="T20" i="17"/>
  <c r="T20" i="18" s="1"/>
  <c r="S20" i="17"/>
  <c r="S20" i="18" s="1"/>
  <c r="Q20" i="17"/>
  <c r="Q20" i="18" s="1"/>
  <c r="P20" i="17"/>
  <c r="I20" i="17"/>
  <c r="AH19" i="17"/>
  <c r="Z19" i="17"/>
  <c r="Z19" i="18" s="1"/>
  <c r="X19" i="17"/>
  <c r="X19" i="18" s="1"/>
  <c r="T19" i="17"/>
  <c r="T19" i="18" s="1"/>
  <c r="S19" i="17"/>
  <c r="S19" i="18" s="1"/>
  <c r="Q19" i="17"/>
  <c r="Q19" i="18" s="1"/>
  <c r="P19" i="17"/>
  <c r="I19" i="17"/>
  <c r="AH18" i="17"/>
  <c r="Z18" i="17"/>
  <c r="Z18" i="18" s="1"/>
  <c r="X18" i="17"/>
  <c r="X18" i="18" s="1"/>
  <c r="T18" i="17"/>
  <c r="T18" i="18" s="1"/>
  <c r="S18" i="17"/>
  <c r="S18" i="18" s="1"/>
  <c r="Q18" i="17"/>
  <c r="Q18" i="18" s="1"/>
  <c r="P18" i="17"/>
  <c r="I18" i="17"/>
  <c r="AH17" i="17"/>
  <c r="Z17" i="17"/>
  <c r="Z17" i="18" s="1"/>
  <c r="X17" i="17"/>
  <c r="X17" i="18" s="1"/>
  <c r="T17" i="17"/>
  <c r="T17" i="18" s="1"/>
  <c r="S17" i="17"/>
  <c r="S17" i="18" s="1"/>
  <c r="Q17" i="17"/>
  <c r="Q17" i="18" s="1"/>
  <c r="P17" i="17"/>
  <c r="I17" i="17"/>
  <c r="AH16" i="17"/>
  <c r="Z16" i="17"/>
  <c r="Z16" i="18" s="1"/>
  <c r="X16" i="17"/>
  <c r="X16" i="18" s="1"/>
  <c r="T16" i="17"/>
  <c r="T16" i="18" s="1"/>
  <c r="S16" i="17"/>
  <c r="S16" i="18" s="1"/>
  <c r="Q16" i="17"/>
  <c r="Q16" i="18" s="1"/>
  <c r="P16" i="17"/>
  <c r="I16" i="17"/>
  <c r="AH15" i="17"/>
  <c r="Z15" i="17"/>
  <c r="Z15" i="18" s="1"/>
  <c r="X15" i="17"/>
  <c r="X15" i="18" s="1"/>
  <c r="T15" i="17"/>
  <c r="T15" i="18" s="1"/>
  <c r="S15" i="17"/>
  <c r="S15" i="18" s="1"/>
  <c r="Q15" i="17"/>
  <c r="Q15" i="18" s="1"/>
  <c r="P15" i="17"/>
  <c r="I15" i="17"/>
  <c r="AH14" i="17"/>
  <c r="Z14" i="17"/>
  <c r="Z14" i="18" s="1"/>
  <c r="X14" i="17"/>
  <c r="X14" i="18" s="1"/>
  <c r="T14" i="17"/>
  <c r="T14" i="18" s="1"/>
  <c r="S14" i="17"/>
  <c r="S14" i="18" s="1"/>
  <c r="Q14" i="17"/>
  <c r="Q14" i="18" s="1"/>
  <c r="P14" i="17"/>
  <c r="P14" i="18" s="1"/>
  <c r="I14" i="17"/>
  <c r="AH13" i="17"/>
  <c r="Z13" i="17"/>
  <c r="Z13" i="18" s="1"/>
  <c r="X13" i="17"/>
  <c r="X13" i="18" s="1"/>
  <c r="T13" i="17"/>
  <c r="T13" i="18" s="1"/>
  <c r="S13" i="17"/>
  <c r="S13" i="18" s="1"/>
  <c r="Q13" i="17"/>
  <c r="Q13" i="18" s="1"/>
  <c r="P13" i="17"/>
  <c r="I13" i="17"/>
  <c r="AH12" i="17"/>
  <c r="Z12" i="17"/>
  <c r="Z12" i="18" s="1"/>
  <c r="X12" i="17"/>
  <c r="X12" i="18" s="1"/>
  <c r="T12" i="17"/>
  <c r="T12" i="18" s="1"/>
  <c r="S12" i="17"/>
  <c r="S12" i="18" s="1"/>
  <c r="Q12" i="17"/>
  <c r="Q12" i="18" s="1"/>
  <c r="P12" i="17"/>
  <c r="I12" i="17"/>
  <c r="AH11" i="17"/>
  <c r="Z11" i="17"/>
  <c r="Z11" i="18" s="1"/>
  <c r="X11" i="17"/>
  <c r="X11" i="18" s="1"/>
  <c r="T11" i="17"/>
  <c r="T11" i="18" s="1"/>
  <c r="S11" i="17"/>
  <c r="S11" i="18" s="1"/>
  <c r="Q11" i="17"/>
  <c r="Q11" i="18" s="1"/>
  <c r="P11" i="17"/>
  <c r="I11" i="17"/>
  <c r="AH10" i="17"/>
  <c r="Z10" i="17"/>
  <c r="Z10" i="18" s="1"/>
  <c r="X10" i="17"/>
  <c r="X10" i="18" s="1"/>
  <c r="T10" i="17"/>
  <c r="T10" i="18" s="1"/>
  <c r="S10" i="17"/>
  <c r="S10" i="18" s="1"/>
  <c r="Q10" i="17"/>
  <c r="Q10" i="18" s="1"/>
  <c r="P10" i="17"/>
  <c r="P10" i="18" s="1"/>
  <c r="AK10" i="18" s="1"/>
  <c r="I10" i="17"/>
  <c r="AH9" i="17"/>
  <c r="Z9" i="17"/>
  <c r="Z9" i="18" s="1"/>
  <c r="X9" i="17"/>
  <c r="X9" i="18" s="1"/>
  <c r="T9" i="17"/>
  <c r="T9" i="18" s="1"/>
  <c r="S9" i="17"/>
  <c r="S9" i="18" s="1"/>
  <c r="Q9" i="17"/>
  <c r="Q9" i="18" s="1"/>
  <c r="P9" i="17"/>
  <c r="P9" i="18" s="1"/>
  <c r="I9" i="17"/>
  <c r="AH8" i="17"/>
  <c r="Z8" i="17"/>
  <c r="X8" i="17"/>
  <c r="X8" i="18" s="1"/>
  <c r="T8" i="17"/>
  <c r="T8" i="18" s="1"/>
  <c r="S8" i="17"/>
  <c r="S8" i="18" s="1"/>
  <c r="Q8" i="17"/>
  <c r="Q8" i="18" s="1"/>
  <c r="P8" i="17"/>
  <c r="I8" i="17"/>
  <c r="AH7" i="17"/>
  <c r="Z7" i="17"/>
  <c r="Z7" i="18" s="1"/>
  <c r="X7" i="17"/>
  <c r="X7" i="18" s="1"/>
  <c r="T7" i="17"/>
  <c r="T7" i="18" s="1"/>
  <c r="S7" i="17"/>
  <c r="S7" i="18" s="1"/>
  <c r="Q7" i="17"/>
  <c r="Q7" i="18" s="1"/>
  <c r="P7" i="17"/>
  <c r="P7" i="18" s="1"/>
  <c r="I7" i="17"/>
  <c r="AH6" i="17"/>
  <c r="Z6" i="17"/>
  <c r="Z6" i="18" s="1"/>
  <c r="X6" i="17"/>
  <c r="X6" i="18" s="1"/>
  <c r="T6" i="17"/>
  <c r="T6" i="18" s="1"/>
  <c r="S6" i="17"/>
  <c r="S6" i="18" s="1"/>
  <c r="Q6" i="17"/>
  <c r="Q6" i="18" s="1"/>
  <c r="P6" i="17"/>
  <c r="P6" i="18" s="1"/>
  <c r="I6" i="17"/>
  <c r="AH5" i="17"/>
  <c r="Z5" i="17"/>
  <c r="Z5" i="18" s="1"/>
  <c r="X5" i="17"/>
  <c r="X5" i="18" s="1"/>
  <c r="T5" i="17"/>
  <c r="T5" i="18" s="1"/>
  <c r="S5" i="17"/>
  <c r="S5" i="18" s="1"/>
  <c r="Q5" i="17"/>
  <c r="Q5" i="18" s="1"/>
  <c r="P5" i="17"/>
  <c r="P5" i="18" s="1"/>
  <c r="I5" i="17"/>
  <c r="AH4" i="17"/>
  <c r="Z4" i="17"/>
  <c r="Z4" i="18" s="1"/>
  <c r="X4" i="17"/>
  <c r="X4" i="18" s="1"/>
  <c r="T4" i="17"/>
  <c r="T4" i="18" s="1"/>
  <c r="S4" i="17"/>
  <c r="S4" i="18" s="1"/>
  <c r="Q4" i="17"/>
  <c r="Q4" i="18" s="1"/>
  <c r="P4" i="17"/>
  <c r="P4" i="18" s="1"/>
  <c r="I4" i="17"/>
  <c r="AH3" i="17"/>
  <c r="Z3" i="17"/>
  <c r="Z3" i="18" s="1"/>
  <c r="X3" i="17"/>
  <c r="X3" i="18" s="1"/>
  <c r="T3" i="17"/>
  <c r="T3" i="18" s="1"/>
  <c r="S3" i="17"/>
  <c r="S3" i="18" s="1"/>
  <c r="Q3" i="17"/>
  <c r="Q3" i="18" s="1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A50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R28" i="19"/>
  <c r="I28" i="19"/>
  <c r="AA27" i="19"/>
  <c r="AA53" i="19" s="1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S26" i="19"/>
  <c r="H13" i="6" s="1"/>
  <c r="Q26" i="19"/>
  <c r="G13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9"/>
  <c r="K42" i="9" s="1"/>
  <c r="J26" i="9"/>
  <c r="K18" i="9" s="1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J50" i="12"/>
  <c r="K41" i="12" s="1"/>
  <c r="J26" i="12"/>
  <c r="K17" i="12" s="1"/>
  <c r="E12" i="6"/>
  <c r="E11" i="6"/>
  <c r="G10" i="6"/>
  <c r="M8" i="6"/>
  <c r="I8" i="6"/>
  <c r="F8" i="6"/>
  <c r="H7" i="6"/>
  <c r="H6" i="6"/>
  <c r="M4" i="6"/>
  <c r="L4" i="6"/>
  <c r="I4" i="6"/>
  <c r="H4" i="6"/>
  <c r="I3" i="6"/>
  <c r="H3" i="6"/>
  <c r="G35" i="38" l="1"/>
  <c r="E30" i="25"/>
  <c r="F30" i="25" s="1"/>
  <c r="D50" i="25"/>
  <c r="E6" i="25"/>
  <c r="F18" i="39"/>
  <c r="E19" i="39"/>
  <c r="M41" i="39"/>
  <c r="G41" i="39" s="1"/>
  <c r="L42" i="39"/>
  <c r="M18" i="39"/>
  <c r="G18" i="39" s="1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K59" i="37" s="1"/>
  <c r="L59" i="37" s="1"/>
  <c r="K35" i="12"/>
  <c r="K44" i="12"/>
  <c r="K47" i="12"/>
  <c r="K31" i="12"/>
  <c r="K10" i="12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AA53" i="18"/>
  <c r="AA53" i="17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5" i="9"/>
  <c r="K43" i="9"/>
  <c r="K36" i="9"/>
  <c r="K44" i="9"/>
  <c r="K30" i="9"/>
  <c r="K37" i="9"/>
  <c r="K45" i="9"/>
  <c r="K31" i="9"/>
  <c r="K38" i="9"/>
  <c r="K46" i="9"/>
  <c r="K32" i="9"/>
  <c r="K39" i="9"/>
  <c r="K47" i="9"/>
  <c r="K33" i="9"/>
  <c r="K40" i="9"/>
  <c r="K48" i="9"/>
  <c r="K41" i="9"/>
  <c r="K49" i="9"/>
  <c r="K34" i="9"/>
  <c r="K19" i="9"/>
  <c r="K6" i="9"/>
  <c r="K12" i="9"/>
  <c r="K20" i="9"/>
  <c r="K13" i="9"/>
  <c r="K21" i="9"/>
  <c r="K7" i="9"/>
  <c r="K14" i="9"/>
  <c r="K22" i="9"/>
  <c r="K5" i="9"/>
  <c r="K8" i="9"/>
  <c r="K15" i="9"/>
  <c r="K23" i="9"/>
  <c r="K9" i="9"/>
  <c r="K16" i="9"/>
  <c r="K24" i="9"/>
  <c r="K4" i="9"/>
  <c r="K10" i="9"/>
  <c r="K17" i="9"/>
  <c r="K25" i="9"/>
  <c r="K11" i="9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43" i="18"/>
  <c r="U34" i="18"/>
  <c r="U42" i="18"/>
  <c r="R24" i="18"/>
  <c r="U35" i="18"/>
  <c r="U22" i="18"/>
  <c r="U21" i="18"/>
  <c r="R23" i="18"/>
  <c r="W23" i="18" s="1"/>
  <c r="AA53" i="15"/>
  <c r="AA30" i="18"/>
  <c r="AA15" i="18"/>
  <c r="AA39" i="18"/>
  <c r="AA44" i="18"/>
  <c r="AA47" i="18"/>
  <c r="AA50" i="16"/>
  <c r="AA4" i="18"/>
  <c r="AK4" i="18" s="1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U14" i="18"/>
  <c r="AJ7" i="18"/>
  <c r="U4" i="18"/>
  <c r="U12" i="18"/>
  <c r="U41" i="18"/>
  <c r="U6" i="18"/>
  <c r="U5" i="18"/>
  <c r="R7" i="18"/>
  <c r="U15" i="18"/>
  <c r="U23" i="18"/>
  <c r="R30" i="18"/>
  <c r="AG30" i="18" s="1"/>
  <c r="AM30" i="18" s="1"/>
  <c r="U36" i="18"/>
  <c r="U44" i="18"/>
  <c r="U19" i="18"/>
  <c r="U32" i="18"/>
  <c r="U40" i="18"/>
  <c r="U30" i="18"/>
  <c r="U38" i="18"/>
  <c r="R40" i="18"/>
  <c r="U46" i="18"/>
  <c r="R34" i="18"/>
  <c r="U8" i="18"/>
  <c r="R10" i="18"/>
  <c r="W10" i="18" s="1"/>
  <c r="U16" i="18"/>
  <c r="U24" i="18"/>
  <c r="R31" i="18"/>
  <c r="AI31" i="18" s="1"/>
  <c r="R39" i="18"/>
  <c r="W39" i="18" s="1"/>
  <c r="U45" i="18"/>
  <c r="U7" i="18"/>
  <c r="U33" i="18"/>
  <c r="U11" i="18"/>
  <c r="U3" i="18"/>
  <c r="AJ9" i="18"/>
  <c r="AJ8" i="17"/>
  <c r="Z8" i="18"/>
  <c r="Z26" i="18" s="1"/>
  <c r="U10" i="18"/>
  <c r="U18" i="18"/>
  <c r="U39" i="18"/>
  <c r="U47" i="18"/>
  <c r="U20" i="18"/>
  <c r="AJ46" i="17"/>
  <c r="Z46" i="18"/>
  <c r="AJ46" i="18" s="1"/>
  <c r="X49" i="18"/>
  <c r="X26" i="18"/>
  <c r="U31" i="18"/>
  <c r="T26" i="18"/>
  <c r="T49" i="18"/>
  <c r="R4" i="18"/>
  <c r="AI4" i="18" s="1"/>
  <c r="AK34" i="18"/>
  <c r="S26" i="18"/>
  <c r="S49" i="18"/>
  <c r="Q26" i="18"/>
  <c r="R45" i="17"/>
  <c r="Q45" i="18"/>
  <c r="Q49" i="18" s="1"/>
  <c r="R6" i="18"/>
  <c r="AI6" i="18" s="1"/>
  <c r="R14" i="18"/>
  <c r="AI14" i="18" s="1"/>
  <c r="AK12" i="17"/>
  <c r="P12" i="18"/>
  <c r="R12" i="18" s="1"/>
  <c r="AK20" i="17"/>
  <c r="P20" i="18"/>
  <c r="R20" i="18" s="1"/>
  <c r="AI20" i="18" s="1"/>
  <c r="AK33" i="17"/>
  <c r="P33" i="18"/>
  <c r="AK41" i="17"/>
  <c r="P41" i="18"/>
  <c r="AJ41" i="18" s="1"/>
  <c r="AK32" i="17"/>
  <c r="P32" i="18"/>
  <c r="R32" i="18" s="1"/>
  <c r="AK13" i="17"/>
  <c r="P13" i="18"/>
  <c r="R13" i="18" s="1"/>
  <c r="AK15" i="17"/>
  <c r="P15" i="18"/>
  <c r="AJ15" i="18" s="1"/>
  <c r="AK36" i="17"/>
  <c r="P36" i="18"/>
  <c r="AJ36" i="18" s="1"/>
  <c r="AK44" i="17"/>
  <c r="P44" i="18"/>
  <c r="AK19" i="17"/>
  <c r="P19" i="18"/>
  <c r="R19" i="18" s="1"/>
  <c r="AI19" i="18" s="1"/>
  <c r="AK8" i="17"/>
  <c r="P8" i="18"/>
  <c r="AK16" i="17"/>
  <c r="P16" i="18"/>
  <c r="AJ16" i="18" s="1"/>
  <c r="AK29" i="17"/>
  <c r="P29" i="18"/>
  <c r="R29" i="18" s="1"/>
  <c r="AK37" i="17"/>
  <c r="P37" i="18"/>
  <c r="AK45" i="17"/>
  <c r="P45" i="18"/>
  <c r="AK11" i="17"/>
  <c r="P11" i="18"/>
  <c r="R11" i="18" s="1"/>
  <c r="AI11" i="18" s="1"/>
  <c r="AK17" i="17"/>
  <c r="P17" i="18"/>
  <c r="R17" i="18" s="1"/>
  <c r="AK38" i="17"/>
  <c r="P38" i="18"/>
  <c r="AK38" i="18" s="1"/>
  <c r="AK3" i="17"/>
  <c r="P3" i="18"/>
  <c r="R3" i="18" s="1"/>
  <c r="AK22" i="17"/>
  <c r="P22" i="18"/>
  <c r="AJ22" i="18" s="1"/>
  <c r="AK35" i="17"/>
  <c r="P35" i="18"/>
  <c r="AJ35" i="18" s="1"/>
  <c r="AK18" i="17"/>
  <c r="P18" i="18"/>
  <c r="AK18" i="18" s="1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13" i="12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K22" i="12"/>
  <c r="K14" i="12"/>
  <c r="K6" i="12"/>
  <c r="K24" i="12"/>
  <c r="K16" i="12"/>
  <c r="K8" i="12"/>
  <c r="K11" i="12"/>
  <c r="K21" i="12"/>
  <c r="K18" i="12"/>
  <c r="K5" i="12"/>
  <c r="K15" i="12"/>
  <c r="K12" i="12"/>
  <c r="K25" i="12"/>
  <c r="K9" i="12"/>
  <c r="K19" i="12"/>
  <c r="K23" i="12"/>
  <c r="K20" i="12"/>
  <c r="K7" i="12"/>
  <c r="K4" i="12"/>
  <c r="F4" i="10"/>
  <c r="E5" i="10"/>
  <c r="F5" i="10" s="1"/>
  <c r="K46" i="12"/>
  <c r="K38" i="12"/>
  <c r="K30" i="12"/>
  <c r="K48" i="12"/>
  <c r="K40" i="12"/>
  <c r="K32" i="12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K34" i="12"/>
  <c r="K37" i="12"/>
  <c r="W36" i="19"/>
  <c r="AI36" i="19"/>
  <c r="AG36" i="19"/>
  <c r="AM36" i="19" s="1"/>
  <c r="K43" i="12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33" i="12"/>
  <c r="K49" i="12"/>
  <c r="L30" i="9"/>
  <c r="K46" i="8"/>
  <c r="L4" i="7"/>
  <c r="K36" i="12"/>
  <c r="K39" i="12"/>
  <c r="Y12" i="19"/>
  <c r="AG12" i="19"/>
  <c r="Y16" i="19"/>
  <c r="AG16" i="19"/>
  <c r="Y33" i="19"/>
  <c r="K42" i="12"/>
  <c r="K45" i="12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Y10" i="16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X49" i="19"/>
  <c r="M14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R21" i="18"/>
  <c r="AK21" i="18"/>
  <c r="AJ21" i="18"/>
  <c r="AJ23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U9" i="18"/>
  <c r="AH48" i="18"/>
  <c r="U29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" i="18"/>
  <c r="AJ40" i="18"/>
  <c r="L60" i="17"/>
  <c r="AI3" i="16"/>
  <c r="AG3" i="16"/>
  <c r="R26" i="16"/>
  <c r="AI4" i="16"/>
  <c r="W4" i="16"/>
  <c r="O4" i="16"/>
  <c r="AG4" i="16"/>
  <c r="R15" i="16"/>
  <c r="AJ15" i="16"/>
  <c r="AK15" i="16"/>
  <c r="AJ40" i="19"/>
  <c r="R43" i="19"/>
  <c r="O43" i="19" s="1"/>
  <c r="R47" i="19"/>
  <c r="O47" i="19" s="1"/>
  <c r="R9" i="18"/>
  <c r="U28" i="18"/>
  <c r="AK40" i="18"/>
  <c r="X26" i="17"/>
  <c r="AK7" i="17"/>
  <c r="AJ7" i="17"/>
  <c r="AJ21" i="17"/>
  <c r="R21" i="17"/>
  <c r="AK21" i="17"/>
  <c r="U23" i="17"/>
  <c r="AD23" i="17" s="1"/>
  <c r="AK28" i="17"/>
  <c r="U5" i="16"/>
  <c r="U26" i="16" s="1"/>
  <c r="AJ10" i="18"/>
  <c r="AJ30" i="18"/>
  <c r="R9" i="17"/>
  <c r="R15" i="17"/>
  <c r="R17" i="17"/>
  <c r="AJ17" i="17"/>
  <c r="R42" i="17"/>
  <c r="AK42" i="17"/>
  <c r="U47" i="17"/>
  <c r="AD47" i="17" s="1"/>
  <c r="Y3" i="16"/>
  <c r="O7" i="16"/>
  <c r="AG7" i="16"/>
  <c r="W7" i="16"/>
  <c r="AJ9" i="16"/>
  <c r="AK9" i="16"/>
  <c r="O11" i="16"/>
  <c r="W11" i="16"/>
  <c r="AE11" i="16" s="1"/>
  <c r="AI11" i="16"/>
  <c r="Y15" i="16"/>
  <c r="Y18" i="16"/>
  <c r="AE7" i="16"/>
  <c r="Y7" i="16"/>
  <c r="AI7" i="16"/>
  <c r="AG10" i="16"/>
  <c r="AM10" i="16" s="1"/>
  <c r="AI10" i="16"/>
  <c r="W10" i="16"/>
  <c r="AE10" i="16" s="1"/>
  <c r="O10" i="16"/>
  <c r="Y11" i="16"/>
  <c r="V11" i="16"/>
  <c r="AJ24" i="18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AJ42" i="19"/>
  <c r="AJ46" i="19"/>
  <c r="AJ31" i="18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AK12" i="16"/>
  <c r="AJ12" i="16"/>
  <c r="V14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A27" i="16"/>
  <c r="AA53" i="16" s="1"/>
  <c r="AK6" i="16"/>
  <c r="R6" i="16"/>
  <c r="Y9" i="16"/>
  <c r="W21" i="16"/>
  <c r="AE21" i="16" s="1"/>
  <c r="O21" i="16"/>
  <c r="AI21" i="16"/>
  <c r="AG21" i="16"/>
  <c r="AM21" i="16" s="1"/>
  <c r="L60" i="18"/>
  <c r="U24" i="17"/>
  <c r="AD24" i="17" s="1"/>
  <c r="Q26" i="16"/>
  <c r="R5" i="16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3" i="16"/>
  <c r="Y19" i="16"/>
  <c r="AL28" i="16" a="1"/>
  <c r="AL28" i="16" s="1"/>
  <c r="AN28" i="16" s="1"/>
  <c r="W16" i="16"/>
  <c r="AI17" i="16"/>
  <c r="AG17" i="16"/>
  <c r="AM17" i="16" s="1"/>
  <c r="V19" i="16"/>
  <c r="U49" i="16"/>
  <c r="Y28" i="16"/>
  <c r="AE28" i="16"/>
  <c r="C46" i="9" s="1"/>
  <c r="AI24" i="16"/>
  <c r="W24" i="16"/>
  <c r="O24" i="16"/>
  <c r="AG24" i="16"/>
  <c r="AM24" i="16" s="1"/>
  <c r="R18" i="16"/>
  <c r="Y22" i="16"/>
  <c r="Y24" i="16"/>
  <c r="V24" i="16"/>
  <c r="AE24" i="16"/>
  <c r="R20" i="16"/>
  <c r="AK20" i="16"/>
  <c r="AI16" i="16"/>
  <c r="W17" i="16"/>
  <c r="AE17" i="16" s="1"/>
  <c r="AI19" i="16"/>
  <c r="W19" i="16"/>
  <c r="AE19" i="16" s="1"/>
  <c r="O19" i="16"/>
  <c r="AG19" i="16"/>
  <c r="AJ20" i="16"/>
  <c r="AE29" i="16"/>
  <c r="Y29" i="16"/>
  <c r="V29" i="16"/>
  <c r="R13" i="17"/>
  <c r="R36" i="17"/>
  <c r="AJ36" i="17"/>
  <c r="S26" i="16"/>
  <c r="AI8" i="16"/>
  <c r="W8" i="16"/>
  <c r="O8" i="16"/>
  <c r="AJ13" i="16"/>
  <c r="AE16" i="16"/>
  <c r="Y20" i="16"/>
  <c r="V20" i="16"/>
  <c r="Y31" i="16"/>
  <c r="R37" i="17"/>
  <c r="AJ37" i="17"/>
  <c r="T26" i="16"/>
  <c r="AH25" i="16"/>
  <c r="U8" i="16"/>
  <c r="AG8" i="16"/>
  <c r="V12" i="16"/>
  <c r="W13" i="16"/>
  <c r="AE13" i="16" s="1"/>
  <c r="O13" i="16"/>
  <c r="AG13" i="16"/>
  <c r="AK14" i="16"/>
  <c r="R14" i="16"/>
  <c r="AK19" i="16"/>
  <c r="W23" i="16"/>
  <c r="AI23" i="16"/>
  <c r="C49" i="16"/>
  <c r="T49" i="16"/>
  <c r="I10" i="6" s="1"/>
  <c r="AH48" i="16"/>
  <c r="Y32" i="16"/>
  <c r="Y41" i="16"/>
  <c r="AI44" i="16"/>
  <c r="W44" i="16"/>
  <c r="AE44" i="16" s="1"/>
  <c r="O44" i="16"/>
  <c r="AG44" i="16"/>
  <c r="Y47" i="16"/>
  <c r="V47" i="16"/>
  <c r="C26" i="16"/>
  <c r="C51" i="16" s="1"/>
  <c r="O23" i="16"/>
  <c r="AJ23" i="16"/>
  <c r="I28" i="16"/>
  <c r="I49" i="16" s="1"/>
  <c r="AI28" i="16"/>
  <c r="AI29" i="16"/>
  <c r="AG35" i="16"/>
  <c r="AM35" i="16" s="1"/>
  <c r="V44" i="16"/>
  <c r="Y44" i="16"/>
  <c r="AI5" i="1"/>
  <c r="W5" i="1"/>
  <c r="O5" i="1"/>
  <c r="AG5" i="1"/>
  <c r="K49" i="16"/>
  <c r="E10" i="6" s="1"/>
  <c r="N28" i="16"/>
  <c r="W28" i="16"/>
  <c r="O29" i="16"/>
  <c r="W30" i="16"/>
  <c r="AE30" i="16" s="1"/>
  <c r="O30" i="16"/>
  <c r="AG30" i="16"/>
  <c r="AM30" i="16" s="1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AJ31" i="16"/>
  <c r="V33" i="16"/>
  <c r="Y33" i="16"/>
  <c r="V35" i="16"/>
  <c r="AE35" i="16"/>
  <c r="Y35" i="16"/>
  <c r="AE36" i="16"/>
  <c r="Y36" i="16"/>
  <c r="Y42" i="16"/>
  <c r="V42" i="16"/>
  <c r="AJ18" i="17"/>
  <c r="R34" i="17"/>
  <c r="AK34" i="17"/>
  <c r="AJ35" i="17"/>
  <c r="Y21" i="16"/>
  <c r="P49" i="16"/>
  <c r="AJ28" i="16"/>
  <c r="Z49" i="16"/>
  <c r="L10" i="6" s="1"/>
  <c r="AI30" i="16"/>
  <c r="AE23" i="16"/>
  <c r="V30" i="16"/>
  <c r="Y34" i="16"/>
  <c r="V34" i="16"/>
  <c r="AE34" i="16"/>
  <c r="AI39" i="16"/>
  <c r="W39" i="16"/>
  <c r="AE39" i="16" s="1"/>
  <c r="O39" i="16"/>
  <c r="AG39" i="16"/>
  <c r="AM39" i="16" s="1"/>
  <c r="AG28" i="16"/>
  <c r="AK32" i="16"/>
  <c r="R32" i="16"/>
  <c r="AJ32" i="16"/>
  <c r="Y37" i="16"/>
  <c r="V37" i="16"/>
  <c r="Y39" i="16"/>
  <c r="U20" i="17"/>
  <c r="AD20" i="17" s="1"/>
  <c r="R46" i="17"/>
  <c r="AK46" i="17"/>
  <c r="AJ47" i="17"/>
  <c r="AK3" i="16"/>
  <c r="AK22" i="16"/>
  <c r="R22" i="16"/>
  <c r="AJ22" i="16"/>
  <c r="V23" i="16"/>
  <c r="S49" i="16"/>
  <c r="H10" i="6" s="1"/>
  <c r="AG29" i="16"/>
  <c r="AM29" i="16" s="1"/>
  <c r="Y30" i="16"/>
  <c r="AI47" i="16"/>
  <c r="W47" i="16"/>
  <c r="AE47" i="16" s="1"/>
  <c r="O47" i="16"/>
  <c r="J60" i="16"/>
  <c r="AA27" i="1"/>
  <c r="AA53" i="1" s="1"/>
  <c r="R4" i="1"/>
  <c r="R26" i="1" s="1"/>
  <c r="U13" i="1"/>
  <c r="AJ35" i="16"/>
  <c r="R38" i="16"/>
  <c r="R40" i="16"/>
  <c r="R41" i="16"/>
  <c r="R43" i="16"/>
  <c r="AI3" i="1"/>
  <c r="W3" i="1"/>
  <c r="O3" i="1"/>
  <c r="Y6" i="1"/>
  <c r="AK35" i="16"/>
  <c r="V38" i="16"/>
  <c r="AJ7" i="1"/>
  <c r="AI12" i="1"/>
  <c r="AG12" i="1"/>
  <c r="AM12" i="1" s="1"/>
  <c r="AJ36" i="16"/>
  <c r="AK45" i="16"/>
  <c r="R45" i="16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I26" i="1"/>
  <c r="U3" i="1"/>
  <c r="AJ4" i="1"/>
  <c r="AG7" i="1"/>
  <c r="AM7" i="1" s="1"/>
  <c r="AI7" i="1"/>
  <c r="AK10" i="1"/>
  <c r="R10" i="1"/>
  <c r="O36" i="16"/>
  <c r="AJ41" i="16"/>
  <c r="AJ43" i="16"/>
  <c r="V46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A27" i="5"/>
  <c r="AA53" i="5" s="1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G28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E31" i="25" l="1"/>
  <c r="F6" i="25"/>
  <c r="E7" i="25"/>
  <c r="F42" i="39"/>
  <c r="E43" i="39"/>
  <c r="M19" i="39"/>
  <c r="G19" i="39" s="1"/>
  <c r="L20" i="39"/>
  <c r="M42" i="39"/>
  <c r="G42" i="39" s="1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S51" i="19"/>
  <c r="H14" i="6"/>
  <c r="Q51" i="19"/>
  <c r="G14" i="6"/>
  <c r="AK25" i="19"/>
  <c r="M12" i="25"/>
  <c r="L13" i="25"/>
  <c r="M36" i="25"/>
  <c r="G36" i="25" s="1"/>
  <c r="L37" i="25"/>
  <c r="M28" i="6"/>
  <c r="E28" i="6"/>
  <c r="L28" i="6"/>
  <c r="I28" i="6"/>
  <c r="H28" i="6"/>
  <c r="AA49" i="18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AE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35" i="18"/>
  <c r="Y15" i="18"/>
  <c r="Y20" i="18"/>
  <c r="Y13" i="18"/>
  <c r="AL23" i="16" a="1"/>
  <c r="AL23" i="16" s="1"/>
  <c r="C18" i="9"/>
  <c r="AL33" i="16" a="1"/>
  <c r="AL33" i="16" s="1"/>
  <c r="C33" i="9"/>
  <c r="AL11" i="16" a="1"/>
  <c r="AL11" i="16" s="1"/>
  <c r="C21" i="9"/>
  <c r="AL10" i="16" a="1"/>
  <c r="AL10" i="16" s="1"/>
  <c r="C20" i="9"/>
  <c r="AL13" i="16" a="1"/>
  <c r="AL13" i="16" s="1"/>
  <c r="C10" i="9"/>
  <c r="AL24" i="16" a="1"/>
  <c r="AL24" i="16" s="1"/>
  <c r="C19" i="9"/>
  <c r="AL35" i="16" a="1"/>
  <c r="AL35" i="16" s="1"/>
  <c r="C38" i="9"/>
  <c r="AL39" i="16" a="1"/>
  <c r="AL39" i="16" s="1"/>
  <c r="C39" i="9"/>
  <c r="AL21" i="16" a="1"/>
  <c r="AL21" i="16" s="1"/>
  <c r="C16" i="9"/>
  <c r="AL44" i="16" a="1"/>
  <c r="AL44" i="16" s="1"/>
  <c r="C49" i="9"/>
  <c r="AL34" i="16" a="1"/>
  <c r="AL34" i="16" s="1"/>
  <c r="C37" i="9"/>
  <c r="AL16" i="16" a="1"/>
  <c r="AL16" i="16" s="1"/>
  <c r="C23" i="9"/>
  <c r="AL7" i="16" a="1"/>
  <c r="AL7" i="16" s="1"/>
  <c r="AP7" i="16" s="1"/>
  <c r="C5" i="9"/>
  <c r="AL19" i="16" a="1"/>
  <c r="AL19" i="16" s="1"/>
  <c r="C6" i="9"/>
  <c r="AL36" i="16" a="1"/>
  <c r="AL36" i="16" s="1"/>
  <c r="C45" i="9"/>
  <c r="AL30" i="16" a="1"/>
  <c r="AL30" i="16" s="1"/>
  <c r="C35" i="9"/>
  <c r="AL17" i="16" a="1"/>
  <c r="AL17" i="16" s="1"/>
  <c r="C13" i="9"/>
  <c r="AL47" i="16" a="1"/>
  <c r="AL47" i="16" s="1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9"/>
  <c r="L4" i="9"/>
  <c r="M4" i="9" s="1"/>
  <c r="G4" i="9" s="1"/>
  <c r="K26" i="9"/>
  <c r="K50" i="8"/>
  <c r="L32" i="8"/>
  <c r="M32" i="8" s="1"/>
  <c r="K26" i="7"/>
  <c r="L5" i="11"/>
  <c r="M5" i="11" s="1"/>
  <c r="K26" i="11"/>
  <c r="W24" i="18"/>
  <c r="AE24" i="18" s="1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T51" i="18"/>
  <c r="Y44" i="18"/>
  <c r="R45" i="18"/>
  <c r="AG45" i="18" s="1"/>
  <c r="Y11" i="18"/>
  <c r="W7" i="18"/>
  <c r="AE7" i="18" s="1"/>
  <c r="AI7" i="18"/>
  <c r="Y40" i="18"/>
  <c r="Y23" i="18"/>
  <c r="Y36" i="18"/>
  <c r="W31" i="18"/>
  <c r="Z49" i="18"/>
  <c r="Z51" i="18" s="1"/>
  <c r="AG10" i="18"/>
  <c r="Y5" i="18"/>
  <c r="AI40" i="18"/>
  <c r="W30" i="18"/>
  <c r="AE30" i="18" s="1"/>
  <c r="AI39" i="18"/>
  <c r="AI10" i="18"/>
  <c r="Y4" i="18"/>
  <c r="AG39" i="18"/>
  <c r="AM39" i="18" s="1"/>
  <c r="W40" i="18"/>
  <c r="AE40" i="18" s="1"/>
  <c r="AI30" i="18"/>
  <c r="AG40" i="18"/>
  <c r="AM40" i="18" s="1"/>
  <c r="AG34" i="18"/>
  <c r="AG31" i="18"/>
  <c r="AI45" i="17"/>
  <c r="W45" i="17"/>
  <c r="AJ8" i="18"/>
  <c r="AI34" i="18"/>
  <c r="Y33" i="18"/>
  <c r="Y16" i="18"/>
  <c r="Y3" i="18"/>
  <c r="Y30" i="18"/>
  <c r="Y8" i="18"/>
  <c r="Y24" i="18"/>
  <c r="Y47" i="18"/>
  <c r="W34" i="18"/>
  <c r="AG7" i="18"/>
  <c r="Y7" i="18"/>
  <c r="AJ12" i="18"/>
  <c r="Y10" i="18"/>
  <c r="W32" i="18"/>
  <c r="W12" i="18"/>
  <c r="AI32" i="18"/>
  <c r="X51" i="18"/>
  <c r="AJ13" i="18"/>
  <c r="AK13" i="18"/>
  <c r="AG20" i="18"/>
  <c r="AK20" i="18"/>
  <c r="W20" i="18"/>
  <c r="AJ20" i="18"/>
  <c r="AG4" i="18"/>
  <c r="W6" i="18"/>
  <c r="W4" i="18"/>
  <c r="AE4" i="18" s="1"/>
  <c r="AG6" i="18"/>
  <c r="W47" i="17"/>
  <c r="AI12" i="18"/>
  <c r="AE10" i="18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AI18" i="18" s="1"/>
  <c r="S51" i="18"/>
  <c r="AE23" i="18"/>
  <c r="R33" i="18"/>
  <c r="AG33" i="18" s="1"/>
  <c r="AK41" i="18"/>
  <c r="AG14" i="18"/>
  <c r="R41" i="18"/>
  <c r="AI41" i="18" s="1"/>
  <c r="AG11" i="18"/>
  <c r="AM11" i="18" s="1"/>
  <c r="W14" i="18"/>
  <c r="AE14" i="18" s="1"/>
  <c r="AK11" i="18"/>
  <c r="AJ11" i="18"/>
  <c r="W11" i="18"/>
  <c r="AE11" i="18" s="1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W37" i="18" s="1"/>
  <c r="R38" i="18"/>
  <c r="AG38" i="18" s="1"/>
  <c r="AM38" i="18" s="1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17" i="16"/>
  <c r="AN17" i="16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47" i="16"/>
  <c r="AN47" i="16"/>
  <c r="AP11" i="16"/>
  <c r="AN11" i="16"/>
  <c r="AP24" i="19"/>
  <c r="AN24" i="19"/>
  <c r="AN6" i="5"/>
  <c r="AP5" i="1"/>
  <c r="AN5" i="1"/>
  <c r="AP36" i="16"/>
  <c r="AN36" i="16"/>
  <c r="AP29" i="16"/>
  <c r="AN29" i="16"/>
  <c r="I59" i="17"/>
  <c r="J59" i="17" s="1"/>
  <c r="J58" i="17"/>
  <c r="J60" i="17"/>
  <c r="U51" i="16"/>
  <c r="Y26" i="16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6"/>
  <c r="AN23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24" i="16"/>
  <c r="AN24" i="16"/>
  <c r="AP21" i="16"/>
  <c r="AN21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6" i="16"/>
  <c r="AN16" i="16"/>
  <c r="AP19" i="19"/>
  <c r="AN19" i="19"/>
  <c r="AP21" i="19"/>
  <c r="AN21" i="19"/>
  <c r="AP44" i="1"/>
  <c r="AN44" i="1"/>
  <c r="AP17" i="19"/>
  <c r="AN17" i="19"/>
  <c r="AP44" i="16"/>
  <c r="AN44" i="16"/>
  <c r="AP13" i="16"/>
  <c r="AN13" i="16"/>
  <c r="AP19" i="16"/>
  <c r="AN19" i="16"/>
  <c r="AP10" i="16"/>
  <c r="AN10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Y51" i="16" s="1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E23" i="6" s="1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AN7" i="1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E42" i="18" s="1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AP35" i="16"/>
  <c r="AN35" i="16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AA26" i="16"/>
  <c r="F9" i="6"/>
  <c r="AG5" i="17"/>
  <c r="AM5" i="17" s="1"/>
  <c r="AI5" i="17"/>
  <c r="W5" i="17"/>
  <c r="S51" i="17"/>
  <c r="H11" i="6"/>
  <c r="P51" i="17"/>
  <c r="AA26" i="17" s="1"/>
  <c r="F11" i="6"/>
  <c r="Y47" i="17"/>
  <c r="AK48" i="17"/>
  <c r="Y37" i="18"/>
  <c r="Y29" i="18"/>
  <c r="AI21" i="18"/>
  <c r="W21" i="18"/>
  <c r="AE21" i="18" s="1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8" i="16" s="1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AA49" i="16"/>
  <c r="Q10" i="6" s="1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29" i="18"/>
  <c r="W29" i="18"/>
  <c r="AG29" i="18"/>
  <c r="AM29" i="18" s="1"/>
  <c r="AI9" i="18"/>
  <c r="W9" i="18"/>
  <c r="AG9" i="18"/>
  <c r="O15" i="16"/>
  <c r="AI15" i="16"/>
  <c r="W15" i="16"/>
  <c r="AE15" i="16" s="1"/>
  <c r="C22" i="9" s="1"/>
  <c r="AG15" i="16"/>
  <c r="AM15" i="16" s="1"/>
  <c r="AL15" i="16" a="1"/>
  <c r="AL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AA49" i="1" s="1"/>
  <c r="Q8" i="6" s="1"/>
  <c r="AE8" i="6" s="1"/>
  <c r="AA26" i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AE8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AM7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AA26" i="19"/>
  <c r="Q13" i="6" s="1"/>
  <c r="AE13" i="6" s="1"/>
  <c r="AM14" i="19"/>
  <c r="L33" i="8"/>
  <c r="M33" i="8" s="1"/>
  <c r="G30" i="8" s="1"/>
  <c r="K26" i="12"/>
  <c r="L4" i="12"/>
  <c r="M4" i="12" s="1"/>
  <c r="G4" i="12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U26" i="18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AA26" i="5" s="1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M13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U49" i="18"/>
  <c r="Y2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AD26" i="16"/>
  <c r="AD51" i="16" s="1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AA49" i="19"/>
  <c r="Q14" i="6" s="1"/>
  <c r="AM13" i="19"/>
  <c r="AI5" i="18"/>
  <c r="W5" i="18"/>
  <c r="AE5" i="18" s="1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AA49" i="15"/>
  <c r="Q4" i="6" s="1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G48" i="1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W26" i="16" s="1"/>
  <c r="O5" i="16"/>
  <c r="AG5" i="16"/>
  <c r="AM5" i="16" s="1"/>
  <c r="AI5" i="16"/>
  <c r="AI25" i="16" s="1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M30" i="9"/>
  <c r="L31" i="9"/>
  <c r="L30" i="11"/>
  <c r="M30" i="11" s="1"/>
  <c r="K50" i="11"/>
  <c r="L30" i="12"/>
  <c r="K50" i="12"/>
  <c r="G37" i="38" l="1"/>
  <c r="F31" i="25"/>
  <c r="E32" i="25"/>
  <c r="F7" i="25"/>
  <c r="E8" i="25"/>
  <c r="AL40" i="18" a="1"/>
  <c r="AL40" i="18" s="1"/>
  <c r="AP40" i="18" s="1"/>
  <c r="C40" i="12"/>
  <c r="AL42" i="18" a="1"/>
  <c r="AL42" i="18" s="1"/>
  <c r="C37" i="12"/>
  <c r="AL30" i="18" a="1"/>
  <c r="AL30" i="18" s="1"/>
  <c r="AP30" i="18" s="1"/>
  <c r="C44" i="12"/>
  <c r="AL39" i="18" a="1"/>
  <c r="AL39" i="18" s="1"/>
  <c r="AP39" i="18" s="1"/>
  <c r="C39" i="12"/>
  <c r="AL5" i="18" a="1"/>
  <c r="AL5" i="18" s="1"/>
  <c r="C8" i="12"/>
  <c r="AL10" i="18" a="1"/>
  <c r="AL10" i="18" s="1"/>
  <c r="AP10" i="18" s="1"/>
  <c r="C17" i="12"/>
  <c r="AL11" i="18" a="1"/>
  <c r="AL11" i="18" s="1"/>
  <c r="AP11" i="18" s="1"/>
  <c r="C23" i="12"/>
  <c r="AL24" i="18" a="1"/>
  <c r="AL24" i="18" s="1"/>
  <c r="AP24" i="18" s="1"/>
  <c r="C22" i="12"/>
  <c r="AL23" i="18" a="1"/>
  <c r="AL23" i="18" s="1"/>
  <c r="AP23" i="18" s="1"/>
  <c r="C21" i="12"/>
  <c r="AL4" i="18" a="1"/>
  <c r="AL4" i="18" s="1"/>
  <c r="AP4" i="18" s="1"/>
  <c r="C16" i="12"/>
  <c r="AL7" i="18" a="1"/>
  <c r="AL7" i="18" s="1"/>
  <c r="AP7" i="18" s="1"/>
  <c r="C6" i="12"/>
  <c r="AL21" i="18" a="1"/>
  <c r="AL21" i="18" s="1"/>
  <c r="C19" i="12"/>
  <c r="AL14" i="18" a="1"/>
  <c r="AL14" i="18" s="1"/>
  <c r="AP14" i="18" s="1"/>
  <c r="C10" i="12"/>
  <c r="F20" i="39"/>
  <c r="E21" i="39"/>
  <c r="M43" i="39"/>
  <c r="G43" i="39" s="1"/>
  <c r="L44" i="39"/>
  <c r="M20" i="39"/>
  <c r="G20" i="39" s="1"/>
  <c r="L21" i="39"/>
  <c r="F43" i="39"/>
  <c r="E44" i="39"/>
  <c r="J28" i="6"/>
  <c r="M23" i="6"/>
  <c r="M15" i="38"/>
  <c r="L16" i="38"/>
  <c r="F39" i="38"/>
  <c r="E40" i="38"/>
  <c r="M39" i="38"/>
  <c r="L40" i="38"/>
  <c r="F14" i="38"/>
  <c r="E15" i="38"/>
  <c r="F23" i="6"/>
  <c r="L23" i="6"/>
  <c r="G23" i="6"/>
  <c r="I23" i="6"/>
  <c r="L5" i="12"/>
  <c r="M5" i="12" s="1"/>
  <c r="G5" i="12" s="1"/>
  <c r="L7" i="10"/>
  <c r="M7" i="10" s="1"/>
  <c r="E7" i="10"/>
  <c r="E8" i="10" s="1"/>
  <c r="AI48" i="19"/>
  <c r="AI25" i="19"/>
  <c r="R51" i="19"/>
  <c r="J14" i="6"/>
  <c r="AE14" i="6" s="1"/>
  <c r="H23" i="6"/>
  <c r="D13" i="6"/>
  <c r="M37" i="25"/>
  <c r="L38" i="25"/>
  <c r="M13" i="25"/>
  <c r="L14" i="25"/>
  <c r="E27" i="6"/>
  <c r="E29" i="6" s="1"/>
  <c r="F28" i="6"/>
  <c r="J9" i="6"/>
  <c r="I27" i="6"/>
  <c r="I29" i="6" s="1"/>
  <c r="M27" i="6"/>
  <c r="M29" i="6" s="1"/>
  <c r="D10" i="6"/>
  <c r="H27" i="6"/>
  <c r="H29" i="6" s="1"/>
  <c r="F27" i="6"/>
  <c r="D8" i="6"/>
  <c r="L27" i="6"/>
  <c r="L29" i="6" s="1"/>
  <c r="G27" i="6"/>
  <c r="G29" i="6" s="1"/>
  <c r="D4" i="6"/>
  <c r="AA52" i="18"/>
  <c r="AM10" i="18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C43" i="9"/>
  <c r="AL8" i="16" a="1"/>
  <c r="AL8" i="16" s="1"/>
  <c r="C7" i="9"/>
  <c r="AL12" i="16" a="1"/>
  <c r="AL12" i="16" s="1"/>
  <c r="C9" i="9"/>
  <c r="AL22" i="16" a="1"/>
  <c r="AL22" i="16" s="1"/>
  <c r="C17" i="9"/>
  <c r="AL20" i="16" a="1"/>
  <c r="AL20" i="16" s="1"/>
  <c r="C15" i="9"/>
  <c r="AL14" i="16" a="1"/>
  <c r="AL14" i="16" s="1"/>
  <c r="C8" i="9"/>
  <c r="AL40" i="16" a="1"/>
  <c r="AL40" i="16" s="1"/>
  <c r="C40" i="9"/>
  <c r="AL38" i="16" a="1"/>
  <c r="AL38" i="16" s="1"/>
  <c r="C48" i="9"/>
  <c r="AL37" i="16" a="1"/>
  <c r="AL37" i="16" s="1"/>
  <c r="C31" i="9"/>
  <c r="AL9" i="16" a="1"/>
  <c r="AL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L31" i="16" a="1"/>
  <c r="AL31" i="16" s="1"/>
  <c r="C32" i="9"/>
  <c r="AL42" i="16" a="1"/>
  <c r="AL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5" i="9"/>
  <c r="L34" i="8"/>
  <c r="M34" i="8" s="1"/>
  <c r="G4" i="11"/>
  <c r="L6" i="11"/>
  <c r="AE34" i="18"/>
  <c r="AE43" i="18"/>
  <c r="AE28" i="18"/>
  <c r="AE13" i="18"/>
  <c r="AE12" i="18"/>
  <c r="AM45" i="5"/>
  <c r="AM48" i="5" s="1"/>
  <c r="W45" i="18"/>
  <c r="AE45" i="18" s="1"/>
  <c r="R51" i="17"/>
  <c r="AI45" i="18"/>
  <c r="AE20" i="18"/>
  <c r="AN40" i="18"/>
  <c r="AE32" i="18"/>
  <c r="U51" i="18"/>
  <c r="Y51" i="18" s="1"/>
  <c r="AE46" i="18"/>
  <c r="AE31" i="18"/>
  <c r="AN11" i="18"/>
  <c r="AG37" i="18"/>
  <c r="AE45" i="17"/>
  <c r="AL45" i="17" s="1" a="1"/>
  <c r="AL45" i="17" s="1"/>
  <c r="AP45" i="17" s="1"/>
  <c r="AE6" i="18"/>
  <c r="AE19" i="18"/>
  <c r="AG18" i="18"/>
  <c r="AI37" i="18"/>
  <c r="AN30" i="18"/>
  <c r="AE29" i="17"/>
  <c r="AL29" i="17" s="1" a="1"/>
  <c r="AL29" i="17" s="1"/>
  <c r="AN29" i="17" s="1"/>
  <c r="AN23" i="18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18" i="18" s="1"/>
  <c r="AE28" i="17"/>
  <c r="AL28" i="17" s="1" a="1"/>
  <c r="AL28" i="17" s="1"/>
  <c r="AP28" i="17" s="1"/>
  <c r="W33" i="18"/>
  <c r="AE33" i="18" s="1"/>
  <c r="AI33" i="18"/>
  <c r="AE47" i="17"/>
  <c r="AL47" i="17" s="1" a="1"/>
  <c r="AL47" i="17" s="1"/>
  <c r="AN47" i="17" s="1"/>
  <c r="AE15" i="17"/>
  <c r="AL15" i="17" s="1" a="1"/>
  <c r="AL15" i="17" s="1"/>
  <c r="AP15" i="17" s="1"/>
  <c r="AN7" i="18"/>
  <c r="AM7" i="18"/>
  <c r="AN39" i="18"/>
  <c r="AN14" i="18"/>
  <c r="AN10" i="18"/>
  <c r="AM14" i="18"/>
  <c r="AM4" i="18"/>
  <c r="AN4" i="18"/>
  <c r="AD26" i="18"/>
  <c r="AJ25" i="18"/>
  <c r="AE32" i="17"/>
  <c r="AL32" i="17" s="1" a="1"/>
  <c r="AL32" i="17" s="1"/>
  <c r="AN32" i="17" s="1"/>
  <c r="AJ48" i="18"/>
  <c r="AN24" i="18"/>
  <c r="W41" i="18"/>
  <c r="AE41" i="18" s="1"/>
  <c r="AE9" i="18"/>
  <c r="AK25" i="18"/>
  <c r="AE34" i="17"/>
  <c r="AL34" i="17" s="1" a="1"/>
  <c r="AL34" i="17" s="1"/>
  <c r="AP34" i="17" s="1"/>
  <c r="AD49" i="18"/>
  <c r="AG41" i="18"/>
  <c r="AM41" i="18" s="1"/>
  <c r="AE5" i="17"/>
  <c r="AL5" i="17" s="1" a="1"/>
  <c r="AL5" i="17" s="1"/>
  <c r="AP5" i="17" s="1"/>
  <c r="AE37" i="18"/>
  <c r="W38" i="18"/>
  <c r="AE38" i="18" s="1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E17" i="18"/>
  <c r="AI38" i="18"/>
  <c r="AP6" i="17"/>
  <c r="AN6" i="17"/>
  <c r="R49" i="18"/>
  <c r="AK48" i="18"/>
  <c r="AG3" i="18"/>
  <c r="AI3" i="18"/>
  <c r="W3" i="18"/>
  <c r="AE3" i="18" s="1"/>
  <c r="C4" i="12" s="1"/>
  <c r="AI22" i="18"/>
  <c r="AG22" i="18"/>
  <c r="AM22" i="18" s="1"/>
  <c r="W22" i="18"/>
  <c r="AE22" i="18" s="1"/>
  <c r="R26" i="18"/>
  <c r="W8" i="18"/>
  <c r="AE8" i="18" s="1"/>
  <c r="AG8" i="18"/>
  <c r="AI8" i="18"/>
  <c r="W44" i="18"/>
  <c r="AE44" i="18" s="1"/>
  <c r="AI44" i="18"/>
  <c r="AG44" i="18"/>
  <c r="AG35" i="18"/>
  <c r="AI35" i="18"/>
  <c r="W35" i="18"/>
  <c r="AE35" i="18" s="1"/>
  <c r="AE39" i="17"/>
  <c r="AL39" i="17" s="1" a="1"/>
  <c r="AL39" i="17" s="1"/>
  <c r="AN39" i="17" s="1"/>
  <c r="W47" i="18"/>
  <c r="AL47" i="18" s="1" a="1"/>
  <c r="AL47" i="18" s="1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E36" i="18" s="1"/>
  <c r="AG15" i="18"/>
  <c r="AI15" i="18"/>
  <c r="W15" i="18"/>
  <c r="AE15" i="18" s="1"/>
  <c r="AI16" i="18"/>
  <c r="AG16" i="18"/>
  <c r="W16" i="18"/>
  <c r="AE16" i="18" s="1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AA49" i="17"/>
  <c r="Q12" i="6" s="1"/>
  <c r="AE12" i="6" s="1"/>
  <c r="AI48" i="17"/>
  <c r="AP37" i="19"/>
  <c r="AN37" i="19"/>
  <c r="AP6" i="16"/>
  <c r="AN6" i="16"/>
  <c r="K9" i="6"/>
  <c r="AP31" i="1"/>
  <c r="AN31" i="1"/>
  <c r="AP20" i="16"/>
  <c r="AN20" i="16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8" i="16"/>
  <c r="AN8" i="16"/>
  <c r="AM8" i="16"/>
  <c r="AP36" i="5"/>
  <c r="AN36" i="5"/>
  <c r="AP40" i="16"/>
  <c r="AN40" i="16"/>
  <c r="AP9" i="16"/>
  <c r="AN9" i="16"/>
  <c r="AP4" i="5"/>
  <c r="AP42" i="5"/>
  <c r="AN42" i="5"/>
  <c r="AP45" i="16"/>
  <c r="AN45" i="16"/>
  <c r="AP30" i="1"/>
  <c r="AN30" i="1"/>
  <c r="AP5" i="18"/>
  <c r="AN5" i="18"/>
  <c r="AP14" i="1"/>
  <c r="AN14" i="1"/>
  <c r="AP43" i="5"/>
  <c r="AN43" i="5"/>
  <c r="AP32" i="16"/>
  <c r="AN32" i="16"/>
  <c r="AP42" i="17"/>
  <c r="AN42" i="17"/>
  <c r="AP21" i="18"/>
  <c r="AN21" i="18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42" i="18"/>
  <c r="AN42" i="18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37" i="16"/>
  <c r="AN37" i="16"/>
  <c r="AP18" i="1"/>
  <c r="AN18" i="1"/>
  <c r="AP33" i="5"/>
  <c r="AN33" i="5"/>
  <c r="AP13" i="15"/>
  <c r="AN13" i="15"/>
  <c r="AP14" i="16"/>
  <c r="AN14" i="16"/>
  <c r="AP30" i="5"/>
  <c r="AN30" i="5"/>
  <c r="AP4" i="19"/>
  <c r="AN4" i="19"/>
  <c r="AP21" i="15"/>
  <c r="AN21" i="15"/>
  <c r="AP31" i="16"/>
  <c r="AN31" i="16"/>
  <c r="AL48" i="16"/>
  <c r="AP42" i="16"/>
  <c r="AN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Z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Z8" i="6" s="1"/>
  <c r="U51" i="15"/>
  <c r="Y51" i="15" s="1"/>
  <c r="Y26" i="15"/>
  <c r="AP32" i="15"/>
  <c r="AN32" i="15"/>
  <c r="W49" i="19"/>
  <c r="K14" i="6" s="1"/>
  <c r="AE28" i="1"/>
  <c r="C32" i="8" s="1"/>
  <c r="AP35" i="15"/>
  <c r="AN35" i="15"/>
  <c r="AM31" i="16"/>
  <c r="AE29" i="18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A52" i="19"/>
  <c r="AK51" i="19" s="1"/>
  <c r="AP45" i="19"/>
  <c r="AN45" i="19"/>
  <c r="AP46" i="16"/>
  <c r="AN46" i="16"/>
  <c r="AA52" i="1"/>
  <c r="AK51" i="1" s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37" i="16"/>
  <c r="M30" i="12"/>
  <c r="L31" i="12"/>
  <c r="AM5" i="5"/>
  <c r="AN40" i="15"/>
  <c r="AD49" i="19"/>
  <c r="V26" i="16"/>
  <c r="V51" i="16" s="1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AA49" i="5"/>
  <c r="Q6" i="6" s="1"/>
  <c r="D6" i="6" s="1"/>
  <c r="AP24" i="15"/>
  <c r="AN24" i="15"/>
  <c r="AP42" i="15"/>
  <c r="AN42" i="15"/>
  <c r="Y51" i="19"/>
  <c r="AP15" i="16"/>
  <c r="AN15" i="16"/>
  <c r="V23" i="17"/>
  <c r="AP41" i="15"/>
  <c r="J11" i="6"/>
  <c r="AA52" i="16"/>
  <c r="AK51" i="16" s="1"/>
  <c r="Q9" i="6"/>
  <c r="AM6" i="1"/>
  <c r="V31" i="5"/>
  <c r="V21" i="15"/>
  <c r="V39" i="5"/>
  <c r="AG25" i="16"/>
  <c r="AP29" i="15"/>
  <c r="AN29" i="15"/>
  <c r="AN43" i="16"/>
  <c r="AP43" i="16"/>
  <c r="AK51" i="15"/>
  <c r="Q3" i="6"/>
  <c r="D3" i="6" s="1"/>
  <c r="Y51" i="5"/>
  <c r="M31" i="9"/>
  <c r="L32" i="9"/>
  <c r="AL30" i="17" a="1"/>
  <c r="AL30" i="17" s="1"/>
  <c r="AM9" i="16"/>
  <c r="V49" i="16"/>
  <c r="AL28" i="5" a="1"/>
  <c r="AL28" i="5" s="1"/>
  <c r="AM34" i="15"/>
  <c r="AM9" i="19"/>
  <c r="AL3" i="16"/>
  <c r="V28" i="15"/>
  <c r="AP22" i="15"/>
  <c r="AN22" i="15"/>
  <c r="AP4" i="16"/>
  <c r="AN4" i="16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M5" i="18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M42" i="18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F32" i="25" l="1"/>
  <c r="E33" i="25"/>
  <c r="F8" i="25"/>
  <c r="E11" i="25"/>
  <c r="E9" i="25"/>
  <c r="AL29" i="18" a="1"/>
  <c r="AL29" i="18" s="1"/>
  <c r="C43" i="12"/>
  <c r="AL36" i="18" a="1"/>
  <c r="AL36" i="18" s="1"/>
  <c r="C45" i="12"/>
  <c r="AL35" i="18" a="1"/>
  <c r="AL35" i="18" s="1"/>
  <c r="C33" i="12"/>
  <c r="AL34" i="18" a="1"/>
  <c r="AL34" i="18" s="1"/>
  <c r="AM34" i="18" s="1"/>
  <c r="C34" i="12"/>
  <c r="AL38" i="18" a="1"/>
  <c r="AL38" i="18" s="1"/>
  <c r="AP38" i="18" s="1"/>
  <c r="C47" i="12"/>
  <c r="AL41" i="18" a="1"/>
  <c r="AL41" i="18" s="1"/>
  <c r="AP41" i="18" s="1"/>
  <c r="C41" i="12"/>
  <c r="AL37" i="18" a="1"/>
  <c r="AL37" i="18" s="1"/>
  <c r="C31" i="12"/>
  <c r="AL33" i="18" a="1"/>
  <c r="AL33" i="18" s="1"/>
  <c r="AP33" i="18" s="1"/>
  <c r="C36" i="12"/>
  <c r="AL31" i="18" a="1"/>
  <c r="AL31" i="18" s="1"/>
  <c r="AM31" i="18" s="1"/>
  <c r="C35" i="12"/>
  <c r="AL45" i="18" a="1"/>
  <c r="AL45" i="18" s="1"/>
  <c r="AP45" i="18" s="1"/>
  <c r="C30" i="12"/>
  <c r="AL46" i="18" a="1"/>
  <c r="AL46" i="18" s="1"/>
  <c r="AP46" i="18" s="1"/>
  <c r="C49" i="12"/>
  <c r="AL44" i="18" a="1"/>
  <c r="AL44" i="18" s="1"/>
  <c r="C32" i="12"/>
  <c r="AL32" i="18" a="1"/>
  <c r="AL32" i="18" s="1"/>
  <c r="AP32" i="18" s="1"/>
  <c r="C38" i="12"/>
  <c r="AL43" i="18" a="1"/>
  <c r="AL43" i="18" s="1"/>
  <c r="AP43" i="18" s="1"/>
  <c r="C46" i="12"/>
  <c r="AL28" i="18" a="1"/>
  <c r="AL28" i="18" s="1"/>
  <c r="C48" i="12"/>
  <c r="AE49" i="18"/>
  <c r="AL8" i="18" a="1"/>
  <c r="AL8" i="18" s="1"/>
  <c r="C7" i="12"/>
  <c r="AL9" i="18" a="1"/>
  <c r="AL9" i="18" s="1"/>
  <c r="AN9" i="18" s="1"/>
  <c r="C24" i="12"/>
  <c r="AL16" i="18" a="1"/>
  <c r="AL16" i="18" s="1"/>
  <c r="C12" i="12"/>
  <c r="AL22" i="18" a="1"/>
  <c r="AL22" i="18" s="1"/>
  <c r="C20" i="12"/>
  <c r="AL18" i="18" a="1"/>
  <c r="AL18" i="18" s="1"/>
  <c r="AP18" i="18" s="1"/>
  <c r="C15" i="12"/>
  <c r="AL12" i="18" a="1"/>
  <c r="AL12" i="18" s="1"/>
  <c r="AM12" i="18" s="1"/>
  <c r="C11" i="12"/>
  <c r="AL15" i="18" a="1"/>
  <c r="AL15" i="18" s="1"/>
  <c r="C25" i="12"/>
  <c r="AL17" i="18" a="1"/>
  <c r="AL17" i="18" s="1"/>
  <c r="AP17" i="18" s="1"/>
  <c r="C18" i="12"/>
  <c r="AL19" i="18" a="1"/>
  <c r="AL19" i="18" s="1"/>
  <c r="AP19" i="18" s="1"/>
  <c r="C13" i="12"/>
  <c r="AL13" i="18" a="1"/>
  <c r="AL13" i="18" s="1"/>
  <c r="AP13" i="18" s="1"/>
  <c r="C14" i="12"/>
  <c r="AL6" i="18" a="1"/>
  <c r="AL6" i="18" s="1"/>
  <c r="AP6" i="18" s="1"/>
  <c r="C5" i="12"/>
  <c r="AL20" i="18" a="1"/>
  <c r="AL20" i="18" s="1"/>
  <c r="AN20" i="18" s="1"/>
  <c r="C9" i="12"/>
  <c r="C26" i="12"/>
  <c r="F44" i="39"/>
  <c r="E45" i="39"/>
  <c r="M21" i="39"/>
  <c r="G21" i="39" s="1"/>
  <c r="L22" i="39"/>
  <c r="M44" i="39"/>
  <c r="G44" i="39" s="1"/>
  <c r="L45" i="39"/>
  <c r="F21" i="39"/>
  <c r="E22" i="39"/>
  <c r="Y5" i="6"/>
  <c r="Y3" i="6"/>
  <c r="Z3" i="6" s="1"/>
  <c r="R31" i="6"/>
  <c r="V31" i="6"/>
  <c r="N31" i="6"/>
  <c r="W31" i="6"/>
  <c r="O31" i="6"/>
  <c r="P31" i="6"/>
  <c r="U31" i="6"/>
  <c r="Q31" i="6"/>
  <c r="D14" i="6"/>
  <c r="Y14" i="6"/>
  <c r="Y12" i="6"/>
  <c r="Y9" i="6"/>
  <c r="L31" i="6"/>
  <c r="M31" i="6"/>
  <c r="AB14" i="6"/>
  <c r="Y10" i="6"/>
  <c r="Z10" i="6" s="1"/>
  <c r="Y7" i="6"/>
  <c r="Z7" i="6" s="1"/>
  <c r="Y6" i="6"/>
  <c r="Z6" i="6" s="1"/>
  <c r="F15" i="38"/>
  <c r="E16" i="38"/>
  <c r="M40" i="38"/>
  <c r="L41" i="38"/>
  <c r="F40" i="38"/>
  <c r="E41" i="38"/>
  <c r="M16" i="38"/>
  <c r="L17" i="38"/>
  <c r="J27" i="6"/>
  <c r="J29" i="6" s="1"/>
  <c r="F29" i="6"/>
  <c r="Q23" i="6"/>
  <c r="I25" i="6"/>
  <c r="L6" i="12"/>
  <c r="M6" i="12" s="1"/>
  <c r="G6" i="12" s="1"/>
  <c r="L8" i="10"/>
  <c r="F7" i="10"/>
  <c r="L9" i="10"/>
  <c r="M8" i="10"/>
  <c r="G8" i="10" s="1"/>
  <c r="L11" i="10"/>
  <c r="Z14" i="6"/>
  <c r="J23" i="6"/>
  <c r="W51" i="19"/>
  <c r="K13" i="6"/>
  <c r="M14" i="25"/>
  <c r="L15" i="25"/>
  <c r="M38" i="25"/>
  <c r="L39" i="25"/>
  <c r="AB9" i="6"/>
  <c r="AE9" i="6"/>
  <c r="X28" i="6"/>
  <c r="Q28" i="6"/>
  <c r="Z5" i="6"/>
  <c r="D5" i="6"/>
  <c r="D9" i="6"/>
  <c r="D11" i="6"/>
  <c r="D7" i="6"/>
  <c r="Q27" i="6"/>
  <c r="AM18" i="18"/>
  <c r="V49" i="17"/>
  <c r="V51" i="17" s="1"/>
  <c r="AM4" i="17"/>
  <c r="AM35" i="18"/>
  <c r="AM37" i="17"/>
  <c r="AM45" i="17"/>
  <c r="AM13" i="17"/>
  <c r="AM44" i="17"/>
  <c r="AM46" i="18"/>
  <c r="AL5" i="16" a="1"/>
  <c r="AL5" i="16" s="1"/>
  <c r="C12" i="9"/>
  <c r="C50" i="9"/>
  <c r="D30" i="9"/>
  <c r="D36" i="9"/>
  <c r="D31" i="9"/>
  <c r="D40" i="9"/>
  <c r="AM48" i="16"/>
  <c r="D48" i="9"/>
  <c r="D43" i="9"/>
  <c r="D41" i="9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28" i="6" s="1"/>
  <c r="X31" i="6"/>
  <c r="L6" i="9"/>
  <c r="M5" i="9"/>
  <c r="G5" i="9" s="1"/>
  <c r="G31" i="8"/>
  <c r="AN43" i="18"/>
  <c r="G5" i="7"/>
  <c r="AP34" i="18"/>
  <c r="AN34" i="18"/>
  <c r="M6" i="11"/>
  <c r="L7" i="11"/>
  <c r="AP20" i="18"/>
  <c r="AN13" i="18"/>
  <c r="AM20" i="18"/>
  <c r="AP12" i="18"/>
  <c r="AM13" i="18"/>
  <c r="AN12" i="18"/>
  <c r="AP49" i="16"/>
  <c r="AE49" i="5"/>
  <c r="AM45" i="18"/>
  <c r="AN45" i="18"/>
  <c r="AN18" i="18"/>
  <c r="AN32" i="18"/>
  <c r="R51" i="18"/>
  <c r="AN45" i="17"/>
  <c r="AN21" i="17"/>
  <c r="AN28" i="17"/>
  <c r="AP31" i="18"/>
  <c r="AP47" i="17"/>
  <c r="AN31" i="18"/>
  <c r="AN46" i="18"/>
  <c r="AM37" i="18"/>
  <c r="AN6" i="18"/>
  <c r="AM6" i="18"/>
  <c r="AN33" i="18"/>
  <c r="AN19" i="18"/>
  <c r="AP29" i="17"/>
  <c r="AM19" i="18"/>
  <c r="AK51" i="18"/>
  <c r="AN15" i="17"/>
  <c r="AN43" i="17"/>
  <c r="AE26" i="18"/>
  <c r="AE51" i="18" s="1"/>
  <c r="AM33" i="18"/>
  <c r="AP32" i="17"/>
  <c r="AN41" i="18"/>
  <c r="AN38" i="18"/>
  <c r="AN44" i="17"/>
  <c r="AN37" i="18"/>
  <c r="AP37" i="18"/>
  <c r="AP9" i="18"/>
  <c r="AN5" i="17"/>
  <c r="AM9" i="18"/>
  <c r="AN17" i="18"/>
  <c r="AN22" i="17"/>
  <c r="AN40" i="17"/>
  <c r="AN37" i="17"/>
  <c r="AN34" i="17"/>
  <c r="AN20" i="17"/>
  <c r="AN9" i="17"/>
  <c r="AN33" i="17"/>
  <c r="AI48" i="18"/>
  <c r="AM8" i="18"/>
  <c r="AE49" i="17"/>
  <c r="AP39" i="17"/>
  <c r="AM44" i="18"/>
  <c r="AG25" i="18"/>
  <c r="W49" i="18"/>
  <c r="AN16" i="17"/>
  <c r="AG48" i="18"/>
  <c r="W26" i="18"/>
  <c r="AP22" i="18"/>
  <c r="AN22" i="18"/>
  <c r="AM16" i="18"/>
  <c r="AP35" i="18"/>
  <c r="AN35" i="18"/>
  <c r="AN44" i="18"/>
  <c r="AP44" i="18"/>
  <c r="AP8" i="18"/>
  <c r="AN8" i="18"/>
  <c r="AP16" i="18"/>
  <c r="AN16" i="18"/>
  <c r="AN15" i="18"/>
  <c r="AP15" i="18"/>
  <c r="AP47" i="18"/>
  <c r="AN47" i="18"/>
  <c r="AI25" i="18"/>
  <c r="AN36" i="18"/>
  <c r="AP36" i="18"/>
  <c r="AM15" i="18"/>
  <c r="AP13" i="17"/>
  <c r="AN4" i="17"/>
  <c r="AN19" i="17"/>
  <c r="AN24" i="17"/>
  <c r="AN23" i="17"/>
  <c r="AD51" i="17"/>
  <c r="AK51" i="17"/>
  <c r="V51" i="1"/>
  <c r="AP28" i="18"/>
  <c r="AL48" i="18"/>
  <c r="AN28" i="18"/>
  <c r="AL25" i="1"/>
  <c r="AP3" i="1"/>
  <c r="AN3" i="1"/>
  <c r="V49" i="18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V26" i="18"/>
  <c r="AD51" i="19"/>
  <c r="AA52" i="5"/>
  <c r="AK51" i="5" s="1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L33" i="9"/>
  <c r="M32" i="9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M31" i="12"/>
  <c r="L32" i="12"/>
  <c r="AP31" i="5"/>
  <c r="AN31" i="5"/>
  <c r="AB4" i="6"/>
  <c r="AM3" i="1"/>
  <c r="AM25" i="1" s="1"/>
  <c r="AN48" i="16"/>
  <c r="AP29" i="18"/>
  <c r="AN29" i="18"/>
  <c r="AE49" i="1"/>
  <c r="AE51" i="1" s="1"/>
  <c r="AL28" i="1" a="1"/>
  <c r="AL28" i="1" s="1"/>
  <c r="AE26" i="5"/>
  <c r="AE51" i="5" s="1"/>
  <c r="AL3" i="5"/>
  <c r="AE6" i="6"/>
  <c r="AP5" i="16"/>
  <c r="AN5" i="16"/>
  <c r="W51" i="5"/>
  <c r="AB5" i="6"/>
  <c r="W51" i="17"/>
  <c r="K11" i="6"/>
  <c r="K31" i="6" s="1"/>
  <c r="F34" i="10"/>
  <c r="E35" i="10"/>
  <c r="AE11" i="6"/>
  <c r="V49" i="5"/>
  <c r="G38" i="38" l="1"/>
  <c r="F33" i="25"/>
  <c r="E34" i="25"/>
  <c r="E10" i="25"/>
  <c r="F10" i="25" s="1"/>
  <c r="F9" i="25"/>
  <c r="F11" i="25"/>
  <c r="E12" i="25"/>
  <c r="C50" i="12"/>
  <c r="D48" i="12" s="1"/>
  <c r="D25" i="12"/>
  <c r="D7" i="12"/>
  <c r="D14" i="12"/>
  <c r="D16" i="12"/>
  <c r="D12" i="12"/>
  <c r="D5" i="12"/>
  <c r="D6" i="12"/>
  <c r="D10" i="12"/>
  <c r="D21" i="12"/>
  <c r="D17" i="12"/>
  <c r="D20" i="12"/>
  <c r="D9" i="12"/>
  <c r="D18" i="12"/>
  <c r="D22" i="12"/>
  <c r="D23" i="12"/>
  <c r="D8" i="12"/>
  <c r="D11" i="12"/>
  <c r="D24" i="12"/>
  <c r="D15" i="12"/>
  <c r="D19" i="12"/>
  <c r="D13" i="12"/>
  <c r="D4" i="12"/>
  <c r="F22" i="39"/>
  <c r="E23" i="39"/>
  <c r="M45" i="39"/>
  <c r="G45" i="39" s="1"/>
  <c r="L46" i="39"/>
  <c r="M22" i="39"/>
  <c r="G22" i="39" s="1"/>
  <c r="L23" i="39"/>
  <c r="F45" i="39"/>
  <c r="E46" i="39"/>
  <c r="Z9" i="6"/>
  <c r="AD9" i="6" s="1"/>
  <c r="Y11" i="6"/>
  <c r="Z13" i="6"/>
  <c r="AC13" i="6" s="1"/>
  <c r="AB13" i="6"/>
  <c r="Y13" i="6"/>
  <c r="Z11" i="6"/>
  <c r="AA3" i="6" s="1"/>
  <c r="Y28" i="6"/>
  <c r="Z12" i="6"/>
  <c r="AD12" i="6" s="1"/>
  <c r="AC14" i="6"/>
  <c r="AD14" i="6"/>
  <c r="Q25" i="6"/>
  <c r="M17" i="38"/>
  <c r="L18" i="38"/>
  <c r="F41" i="38"/>
  <c r="E42" i="38"/>
  <c r="M41" i="38"/>
  <c r="L42" i="38"/>
  <c r="F16" i="38"/>
  <c r="E17" i="38"/>
  <c r="D23" i="6"/>
  <c r="X23" i="6"/>
  <c r="X25" i="6" s="1"/>
  <c r="D27" i="6"/>
  <c r="D29" i="6" s="1"/>
  <c r="Q29" i="6"/>
  <c r="K27" i="6"/>
  <c r="L7" i="12"/>
  <c r="L8" i="12" s="1"/>
  <c r="G7" i="10"/>
  <c r="M9" i="10"/>
  <c r="G9" i="10" s="1"/>
  <c r="L10" i="10"/>
  <c r="M10" i="10" s="1"/>
  <c r="M11" i="10"/>
  <c r="L12" i="10"/>
  <c r="K23" i="6"/>
  <c r="M39" i="25"/>
  <c r="L40" i="25"/>
  <c r="M15" i="25"/>
  <c r="L16" i="25"/>
  <c r="S25" i="6"/>
  <c r="T25" i="6"/>
  <c r="U25" i="6"/>
  <c r="R25" i="6"/>
  <c r="V25" i="6"/>
  <c r="X27" i="6"/>
  <c r="X29" i="6" s="1"/>
  <c r="K28" i="6"/>
  <c r="L25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M6" i="9"/>
  <c r="L7" i="9"/>
  <c r="G32" i="8"/>
  <c r="G30" i="11"/>
  <c r="M7" i="11"/>
  <c r="G7" i="11" s="1"/>
  <c r="L8" i="11"/>
  <c r="AE51" i="15"/>
  <c r="AE51" i="17"/>
  <c r="AM48" i="18"/>
  <c r="AL3" i="18"/>
  <c r="W51" i="18"/>
  <c r="AN48" i="17"/>
  <c r="AP49" i="17"/>
  <c r="V51" i="18"/>
  <c r="M25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AC9" i="6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23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N48" i="18"/>
  <c r="L34" i="9"/>
  <c r="M33" i="9"/>
  <c r="G33" i="9" s="1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AD3" i="6"/>
  <c r="AC3" i="6"/>
  <c r="AP49" i="18"/>
  <c r="M32" i="11"/>
  <c r="L33" i="11"/>
  <c r="F35" i="10"/>
  <c r="E36" i="10"/>
  <c r="AC8" i="6"/>
  <c r="AD8" i="6"/>
  <c r="M32" i="12"/>
  <c r="L33" i="12"/>
  <c r="G39" i="38" l="1"/>
  <c r="F34" i="25"/>
  <c r="E35" i="25"/>
  <c r="F12" i="25"/>
  <c r="E13" i="25"/>
  <c r="D35" i="12"/>
  <c r="D30" i="12"/>
  <c r="D34" i="12"/>
  <c r="D42" i="12"/>
  <c r="D47" i="12"/>
  <c r="D31" i="12"/>
  <c r="D36" i="12"/>
  <c r="D32" i="12"/>
  <c r="D39" i="12"/>
  <c r="D43" i="12"/>
  <c r="D37" i="12"/>
  <c r="D49" i="12"/>
  <c r="D40" i="12"/>
  <c r="D38" i="12"/>
  <c r="D44" i="12"/>
  <c r="D46" i="12"/>
  <c r="D33" i="12"/>
  <c r="D41" i="12"/>
  <c r="D45" i="12"/>
  <c r="E4" i="12"/>
  <c r="F4" i="12" s="1"/>
  <c r="D26" i="12"/>
  <c r="E5" i="12"/>
  <c r="F5" i="12" s="1"/>
  <c r="F46" i="39"/>
  <c r="E47" i="39"/>
  <c r="M23" i="39"/>
  <c r="G23" i="39" s="1"/>
  <c r="L24" i="39"/>
  <c r="M46" i="39"/>
  <c r="G46" i="39" s="1"/>
  <c r="L47" i="39"/>
  <c r="F23" i="39"/>
  <c r="E24" i="39"/>
  <c r="Y23" i="6"/>
  <c r="Z27" i="6"/>
  <c r="Z23" i="6"/>
  <c r="AA27" i="6" s="1"/>
  <c r="AC12" i="6"/>
  <c r="Y31" i="6"/>
  <c r="Z28" i="6"/>
  <c r="AA13" i="6"/>
  <c r="AA23" i="6" s="1"/>
  <c r="Z31" i="6"/>
  <c r="AD13" i="6"/>
  <c r="Y29" i="6"/>
  <c r="G39" i="25"/>
  <c r="G30" i="25"/>
  <c r="F17" i="38"/>
  <c r="E18" i="38"/>
  <c r="M42" i="38"/>
  <c r="L43" i="38"/>
  <c r="F42" i="38"/>
  <c r="E43" i="38"/>
  <c r="M18" i="38"/>
  <c r="L19" i="38"/>
  <c r="K29" i="6"/>
  <c r="M7" i="12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M7" i="9"/>
  <c r="L8" i="9"/>
  <c r="G33" i="8"/>
  <c r="G7" i="7"/>
  <c r="G30" i="7"/>
  <c r="G31" i="11"/>
  <c r="L9" i="11"/>
  <c r="M8" i="11"/>
  <c r="L11" i="11"/>
  <c r="AC11" i="6"/>
  <c r="AL25" i="18"/>
  <c r="AP3" i="18"/>
  <c r="AP26" i="18" s="1"/>
  <c r="AP51" i="18" s="1"/>
  <c r="K59" i="18" s="1"/>
  <c r="L59" i="18" s="1"/>
  <c r="AN3" i="18"/>
  <c r="AN25" i="18" s="1"/>
  <c r="AM3" i="18"/>
  <c r="AM25" i="18" s="1"/>
  <c r="AD11" i="6"/>
  <c r="M34" i="9"/>
  <c r="L35" i="9"/>
  <c r="M8" i="12"/>
  <c r="L9" i="12"/>
  <c r="L11" i="12"/>
  <c r="M33" i="7"/>
  <c r="L34" i="7"/>
  <c r="L36" i="10"/>
  <c r="M35" i="10"/>
  <c r="K25" i="6"/>
  <c r="AB23" i="6"/>
  <c r="AP26" i="5"/>
  <c r="AP51" i="5" s="1"/>
  <c r="K59" i="5" s="1"/>
  <c r="L59" i="5" s="1"/>
  <c r="AP26" i="19"/>
  <c r="AP51" i="19" s="1"/>
  <c r="K59" i="19" s="1"/>
  <c r="L59" i="19" s="1"/>
  <c r="F36" i="10"/>
  <c r="E37" i="10"/>
  <c r="M33" i="12"/>
  <c r="L34" i="12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G40" i="38" l="1"/>
  <c r="G12" i="38"/>
  <c r="E36" i="25"/>
  <c r="F35" i="25"/>
  <c r="F13" i="25"/>
  <c r="E14" i="25"/>
  <c r="E30" i="12"/>
  <c r="F30" i="12" s="1"/>
  <c r="D50" i="12"/>
  <c r="E6" i="12"/>
  <c r="Z29" i="6"/>
  <c r="F24" i="39"/>
  <c r="E25" i="39"/>
  <c r="F25" i="39" s="1"/>
  <c r="M47" i="39"/>
  <c r="G47" i="39" s="1"/>
  <c r="L48" i="39"/>
  <c r="M24" i="39"/>
  <c r="G24" i="39" s="1"/>
  <c r="L25" i="39"/>
  <c r="M25" i="39" s="1"/>
  <c r="G25" i="39" s="1"/>
  <c r="F47" i="39"/>
  <c r="E48" i="39"/>
  <c r="AE52" i="18"/>
  <c r="AE52" i="37"/>
  <c r="G40" i="25"/>
  <c r="G31" i="25"/>
  <c r="M19" i="38"/>
  <c r="L20" i="38"/>
  <c r="F43" i="38"/>
  <c r="E44" i="38"/>
  <c r="L44" i="38"/>
  <c r="M43" i="38"/>
  <c r="F18" i="38"/>
  <c r="E19" i="38"/>
  <c r="G33" i="12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5" i="9"/>
  <c r="F5" i="9" s="1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L9" i="9"/>
  <c r="L11" i="9"/>
  <c r="M8" i="9"/>
  <c r="G6" i="8"/>
  <c r="G34" i="8"/>
  <c r="G31" i="7"/>
  <c r="G8" i="11"/>
  <c r="G6" i="11"/>
  <c r="G32" i="11"/>
  <c r="L12" i="11"/>
  <c r="M11" i="11"/>
  <c r="L10" i="11"/>
  <c r="M10" i="11" s="1"/>
  <c r="M9" i="11"/>
  <c r="AC23" i="6"/>
  <c r="Z25" i="6"/>
  <c r="AD23" i="6"/>
  <c r="M11" i="12"/>
  <c r="L12" i="12"/>
  <c r="M34" i="11"/>
  <c r="L35" i="11"/>
  <c r="F37" i="10"/>
  <c r="E38" i="10"/>
  <c r="M9" i="12"/>
  <c r="L10" i="12"/>
  <c r="M10" i="12" s="1"/>
  <c r="G10" i="12" s="1"/>
  <c r="F13" i="10"/>
  <c r="E14" i="10"/>
  <c r="M38" i="8"/>
  <c r="L39" i="8"/>
  <c r="M34" i="12"/>
  <c r="L35" i="12"/>
  <c r="L13" i="7"/>
  <c r="M12" i="7"/>
  <c r="M36" i="10"/>
  <c r="L37" i="10"/>
  <c r="M35" i="9"/>
  <c r="L36" i="9"/>
  <c r="M8" i="8"/>
  <c r="L11" i="8"/>
  <c r="L9" i="8"/>
  <c r="M34" i="7"/>
  <c r="L35" i="7"/>
  <c r="G19" i="38" l="1"/>
  <c r="G13" i="38"/>
  <c r="F36" i="25"/>
  <c r="E37" i="25"/>
  <c r="F14" i="25"/>
  <c r="E15" i="25"/>
  <c r="E31" i="12"/>
  <c r="F6" i="12"/>
  <c r="E7" i="12"/>
  <c r="F48" i="39"/>
  <c r="E49" i="39"/>
  <c r="F49" i="39" s="1"/>
  <c r="M48" i="39"/>
  <c r="G48" i="39" s="1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8" i="12"/>
  <c r="G12" i="10"/>
  <c r="G31" i="10"/>
  <c r="M14" i="10"/>
  <c r="L15" i="10"/>
  <c r="M18" i="25"/>
  <c r="L19" i="25"/>
  <c r="M42" i="25"/>
  <c r="L43" i="25"/>
  <c r="E6" i="9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5" i="9"/>
  <c r="G30" i="9"/>
  <c r="L12" i="9"/>
  <c r="M11" i="9"/>
  <c r="G11" i="9" s="1"/>
  <c r="M9" i="9"/>
  <c r="G9" i="9" s="1"/>
  <c r="L10" i="9"/>
  <c r="M10" i="9" s="1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12" i="12"/>
  <c r="L13" i="12"/>
  <c r="M39" i="8"/>
  <c r="L40" i="8"/>
  <c r="M35" i="11"/>
  <c r="L36" i="11"/>
  <c r="M36" i="9"/>
  <c r="L37" i="9"/>
  <c r="M9" i="8"/>
  <c r="G9" i="8" s="1"/>
  <c r="L10" i="8"/>
  <c r="M10" i="8" s="1"/>
  <c r="M35" i="12"/>
  <c r="G35" i="12" s="1"/>
  <c r="L36" i="12"/>
  <c r="F14" i="10"/>
  <c r="E15" i="10"/>
  <c r="G44" i="38" l="1"/>
  <c r="G41" i="38"/>
  <c r="G20" i="38"/>
  <c r="G14" i="38"/>
  <c r="F37" i="25"/>
  <c r="E38" i="25"/>
  <c r="F15" i="25"/>
  <c r="E16" i="25"/>
  <c r="F31" i="12"/>
  <c r="E32" i="12"/>
  <c r="F7" i="12"/>
  <c r="E8" i="12"/>
  <c r="G18" i="25"/>
  <c r="G10" i="25"/>
  <c r="G33" i="25"/>
  <c r="M21" i="38"/>
  <c r="L22" i="38"/>
  <c r="M45" i="38"/>
  <c r="L46" i="38"/>
  <c r="F20" i="38"/>
  <c r="E21" i="38"/>
  <c r="F45" i="38"/>
  <c r="E46" i="38"/>
  <c r="G11" i="12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7" i="9"/>
  <c r="G31" i="9"/>
  <c r="M12" i="9"/>
  <c r="L13" i="9"/>
  <c r="G8" i="8"/>
  <c r="G36" i="8"/>
  <c r="G10" i="7"/>
  <c r="G33" i="7"/>
  <c r="G10" i="11"/>
  <c r="G34" i="11"/>
  <c r="M13" i="11"/>
  <c r="L14" i="11"/>
  <c r="F15" i="10"/>
  <c r="E16" i="10"/>
  <c r="M37" i="9"/>
  <c r="L38" i="9"/>
  <c r="M36" i="12"/>
  <c r="G36" i="12" s="1"/>
  <c r="L37" i="12"/>
  <c r="M36" i="11"/>
  <c r="G36" i="11" s="1"/>
  <c r="L37" i="11"/>
  <c r="M14" i="7"/>
  <c r="L15" i="7"/>
  <c r="M36" i="7"/>
  <c r="L37" i="7"/>
  <c r="M12" i="8"/>
  <c r="L13" i="8"/>
  <c r="M13" i="12"/>
  <c r="L14" i="12"/>
  <c r="E40" i="10"/>
  <c r="F39" i="10"/>
  <c r="M40" i="8"/>
  <c r="L41" i="8"/>
  <c r="M38" i="10"/>
  <c r="L39" i="10"/>
  <c r="G42" i="38" l="1"/>
  <c r="G21" i="38"/>
  <c r="G15" i="38"/>
  <c r="F38" i="25"/>
  <c r="E39" i="25"/>
  <c r="F16" i="25"/>
  <c r="E17" i="25"/>
  <c r="F32" i="12"/>
  <c r="E33" i="12"/>
  <c r="E9" i="12"/>
  <c r="E11" i="12"/>
  <c r="F8" i="12"/>
  <c r="G19" i="25"/>
  <c r="G11" i="25"/>
  <c r="G34" i="25"/>
  <c r="F46" i="38"/>
  <c r="E47" i="38"/>
  <c r="F21" i="38"/>
  <c r="E22" i="38"/>
  <c r="M46" i="38"/>
  <c r="L47" i="38"/>
  <c r="M22" i="38"/>
  <c r="L23" i="38"/>
  <c r="G12" i="12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8" i="9"/>
  <c r="G32" i="9"/>
  <c r="M13" i="9"/>
  <c r="L14" i="9"/>
  <c r="G40" i="8"/>
  <c r="G37" i="8"/>
  <c r="G12" i="7"/>
  <c r="G34" i="7"/>
  <c r="G11" i="11"/>
  <c r="G35" i="11"/>
  <c r="M14" i="11"/>
  <c r="L15" i="11"/>
  <c r="M13" i="8"/>
  <c r="L14" i="8"/>
  <c r="M39" i="10"/>
  <c r="L40" i="10"/>
  <c r="M38" i="9"/>
  <c r="L39" i="9"/>
  <c r="M41" i="8"/>
  <c r="L42" i="8"/>
  <c r="F40" i="10"/>
  <c r="E41" i="10"/>
  <c r="M37" i="7"/>
  <c r="L38" i="7"/>
  <c r="M37" i="11"/>
  <c r="G37" i="11" s="1"/>
  <c r="L38" i="11"/>
  <c r="F16" i="10"/>
  <c r="E17" i="10"/>
  <c r="M14" i="12"/>
  <c r="L15" i="12"/>
  <c r="M15" i="7"/>
  <c r="L16" i="7"/>
  <c r="M37" i="12"/>
  <c r="G37" i="12" s="1"/>
  <c r="L38" i="12"/>
  <c r="G46" i="38" l="1"/>
  <c r="G43" i="38"/>
  <c r="G22" i="38"/>
  <c r="G16" i="38"/>
  <c r="F39" i="25"/>
  <c r="E40" i="25"/>
  <c r="F17" i="25"/>
  <c r="E18" i="25"/>
  <c r="F33" i="12"/>
  <c r="E34" i="12"/>
  <c r="F11" i="12"/>
  <c r="E12" i="12"/>
  <c r="E10" i="12"/>
  <c r="F10" i="12" s="1"/>
  <c r="F9" i="12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7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6" i="9"/>
  <c r="G34" i="9"/>
  <c r="L15" i="9"/>
  <c r="M14" i="9"/>
  <c r="G10" i="8"/>
  <c r="G38" i="8"/>
  <c r="G13" i="7"/>
  <c r="G35" i="7"/>
  <c r="G12" i="11"/>
  <c r="L16" i="11"/>
  <c r="M15" i="11"/>
  <c r="M38" i="12"/>
  <c r="L39" i="12"/>
  <c r="M38" i="7"/>
  <c r="L39" i="7"/>
  <c r="M42" i="8"/>
  <c r="L43" i="8"/>
  <c r="M15" i="12"/>
  <c r="L16" i="12"/>
  <c r="F17" i="10"/>
  <c r="E18" i="10"/>
  <c r="M38" i="11"/>
  <c r="G38" i="11" s="1"/>
  <c r="L39" i="11"/>
  <c r="M16" i="7"/>
  <c r="L17" i="7"/>
  <c r="M39" i="9"/>
  <c r="L40" i="9"/>
  <c r="M40" i="10"/>
  <c r="L41" i="10"/>
  <c r="M14" i="8"/>
  <c r="L15" i="8"/>
  <c r="F41" i="10"/>
  <c r="E42" i="10"/>
  <c r="G45" i="38" l="1"/>
  <c r="G23" i="38"/>
  <c r="G17" i="38"/>
  <c r="F40" i="25"/>
  <c r="E41" i="25"/>
  <c r="F18" i="25"/>
  <c r="E19" i="25"/>
  <c r="F34" i="12"/>
  <c r="E35" i="12"/>
  <c r="F12" i="12"/>
  <c r="E13" i="12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12" i="9"/>
  <c r="G39" i="9"/>
  <c r="G36" i="9"/>
  <c r="M15" i="9"/>
  <c r="L16" i="9"/>
  <c r="G11" i="8"/>
  <c r="G39" i="8"/>
  <c r="G36" i="7"/>
  <c r="M16" i="11"/>
  <c r="L17" i="11"/>
  <c r="M16" i="12"/>
  <c r="G16" i="12" s="1"/>
  <c r="L17" i="12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40" i="9"/>
  <c r="L41" i="9"/>
  <c r="M17" i="7"/>
  <c r="L18" i="7"/>
  <c r="M43" i="8"/>
  <c r="L44" i="8"/>
  <c r="M39" i="12"/>
  <c r="L40" i="12"/>
  <c r="G48" i="38" l="1"/>
  <c r="G47" i="38"/>
  <c r="G24" i="38"/>
  <c r="G18" i="38"/>
  <c r="F41" i="25"/>
  <c r="E42" i="25"/>
  <c r="E20" i="25"/>
  <c r="F19" i="25"/>
  <c r="F35" i="12"/>
  <c r="E36" i="12"/>
  <c r="E14" i="12"/>
  <c r="F13" i="12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L17" i="9"/>
  <c r="M16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40" i="12"/>
  <c r="L41" i="12"/>
  <c r="L42" i="9"/>
  <c r="M41" i="9"/>
  <c r="M16" i="8"/>
  <c r="L17" i="8"/>
  <c r="M42" i="10"/>
  <c r="L43" i="10"/>
  <c r="M44" i="8"/>
  <c r="L45" i="8"/>
  <c r="F43" i="10"/>
  <c r="E44" i="10"/>
  <c r="F19" i="10"/>
  <c r="E20" i="10"/>
  <c r="M17" i="12"/>
  <c r="L18" i="12"/>
  <c r="F42" i="25" l="1"/>
  <c r="E43" i="25"/>
  <c r="F20" i="25"/>
  <c r="E21" i="25"/>
  <c r="F36" i="12"/>
  <c r="E37" i="12"/>
  <c r="F14" i="12"/>
  <c r="E15" i="12"/>
  <c r="G23" i="25"/>
  <c r="G14" i="25"/>
  <c r="G47" i="25"/>
  <c r="G42" i="25"/>
  <c r="G17" i="12"/>
  <c r="G15" i="12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M17" i="9"/>
  <c r="L18" i="9"/>
  <c r="G12" i="8"/>
  <c r="G42" i="8"/>
  <c r="G15" i="7"/>
  <c r="G38" i="7"/>
  <c r="M18" i="11"/>
  <c r="L19" i="11"/>
  <c r="M17" i="8"/>
  <c r="L18" i="8"/>
  <c r="M18" i="12"/>
  <c r="L19" i="12"/>
  <c r="L44" i="10"/>
  <c r="M43" i="10"/>
  <c r="M41" i="11"/>
  <c r="G41" i="11" s="1"/>
  <c r="L42" i="11"/>
  <c r="M19" i="7"/>
  <c r="L20" i="7"/>
  <c r="M42" i="9"/>
  <c r="L43" i="9"/>
  <c r="F44" i="10"/>
  <c r="E45" i="10"/>
  <c r="M41" i="12"/>
  <c r="L42" i="12"/>
  <c r="M41" i="7"/>
  <c r="L42" i="7"/>
  <c r="F20" i="10"/>
  <c r="E21" i="10"/>
  <c r="M45" i="8"/>
  <c r="L46" i="8"/>
  <c r="F43" i="25" l="1"/>
  <c r="E44" i="25"/>
  <c r="F21" i="25"/>
  <c r="E22" i="25"/>
  <c r="F37" i="12"/>
  <c r="E38" i="12"/>
  <c r="E16" i="12"/>
  <c r="F15" i="12"/>
  <c r="G24" i="25"/>
  <c r="G15" i="25"/>
  <c r="G25" i="25"/>
  <c r="G16" i="25"/>
  <c r="G48" i="25"/>
  <c r="G43" i="25"/>
  <c r="G13" i="12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41" i="9"/>
  <c r="M18" i="9"/>
  <c r="L19" i="9"/>
  <c r="G13" i="8"/>
  <c r="G43" i="8"/>
  <c r="G16" i="7"/>
  <c r="G39" i="7"/>
  <c r="G14" i="11"/>
  <c r="L20" i="11"/>
  <c r="M19" i="11"/>
  <c r="M42" i="7"/>
  <c r="L43" i="7"/>
  <c r="F45" i="10"/>
  <c r="E46" i="10"/>
  <c r="M42" i="12"/>
  <c r="L43" i="12"/>
  <c r="M19" i="12"/>
  <c r="L20" i="12"/>
  <c r="M46" i="8"/>
  <c r="L47" i="8"/>
  <c r="M43" i="9"/>
  <c r="L44" i="9"/>
  <c r="M18" i="8"/>
  <c r="L19" i="8"/>
  <c r="M44" i="10"/>
  <c r="L45" i="10"/>
  <c r="F21" i="10"/>
  <c r="E22" i="10"/>
  <c r="L21" i="7"/>
  <c r="M20" i="7"/>
  <c r="M42" i="11"/>
  <c r="G42" i="11" s="1"/>
  <c r="L43" i="11"/>
  <c r="F44" i="25" l="1"/>
  <c r="E45" i="25"/>
  <c r="F22" i="25"/>
  <c r="E23" i="25"/>
  <c r="E39" i="12"/>
  <c r="F38" i="12"/>
  <c r="E17" i="12"/>
  <c r="F16" i="12"/>
  <c r="G9" i="12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42" i="9"/>
  <c r="M19" i="9"/>
  <c r="L20" i="9"/>
  <c r="G14" i="8"/>
  <c r="G46" i="8"/>
  <c r="G44" i="8"/>
  <c r="G17" i="7"/>
  <c r="G40" i="7"/>
  <c r="G15" i="11"/>
  <c r="M20" i="11"/>
  <c r="L21" i="11"/>
  <c r="M47" i="8"/>
  <c r="L48" i="8"/>
  <c r="M43" i="7"/>
  <c r="L44" i="7"/>
  <c r="M43" i="12"/>
  <c r="L44" i="12"/>
  <c r="M19" i="8"/>
  <c r="L20" i="8"/>
  <c r="M43" i="11"/>
  <c r="G43" i="11" s="1"/>
  <c r="L44" i="11"/>
  <c r="F22" i="10"/>
  <c r="E23" i="10"/>
  <c r="M44" i="9"/>
  <c r="L45" i="9"/>
  <c r="M20" i="12"/>
  <c r="L21" i="12"/>
  <c r="F46" i="10"/>
  <c r="E47" i="10"/>
  <c r="M45" i="10"/>
  <c r="L46" i="10"/>
  <c r="M21" i="7"/>
  <c r="L22" i="7"/>
  <c r="F45" i="25" l="1"/>
  <c r="E46" i="25"/>
  <c r="E24" i="25"/>
  <c r="F23" i="25"/>
  <c r="E40" i="12"/>
  <c r="F39" i="12"/>
  <c r="F17" i="12"/>
  <c r="E18" i="12"/>
  <c r="G38" i="12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3" i="9"/>
  <c r="G43" i="9"/>
  <c r="M20" i="9"/>
  <c r="L21" i="9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1" i="12"/>
  <c r="L22" i="12"/>
  <c r="M20" i="8"/>
  <c r="L21" i="8"/>
  <c r="M45" i="9"/>
  <c r="L46" i="9"/>
  <c r="M44" i="12"/>
  <c r="L45" i="12"/>
  <c r="E47" i="25" l="1"/>
  <c r="F46" i="25"/>
  <c r="E25" i="25"/>
  <c r="F25" i="25" s="1"/>
  <c r="F24" i="25"/>
  <c r="E41" i="12"/>
  <c r="F40" i="12"/>
  <c r="F18" i="12"/>
  <c r="E19" i="12"/>
  <c r="G18" i="12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4" i="9"/>
  <c r="G44" i="9"/>
  <c r="M21" i="9"/>
  <c r="L22" i="9"/>
  <c r="G16" i="8"/>
  <c r="G19" i="7"/>
  <c r="G44" i="7"/>
  <c r="G42" i="7"/>
  <c r="G17" i="11"/>
  <c r="M22" i="11"/>
  <c r="L23" i="11"/>
  <c r="M45" i="7"/>
  <c r="L46" i="7"/>
  <c r="M21" i="8"/>
  <c r="L22" i="8"/>
  <c r="M46" i="9"/>
  <c r="G46" i="9" s="1"/>
  <c r="L47" i="9"/>
  <c r="M22" i="12"/>
  <c r="L23" i="12"/>
  <c r="M23" i="7"/>
  <c r="L24" i="7"/>
  <c r="M45" i="11"/>
  <c r="G45" i="11" s="1"/>
  <c r="L46" i="11"/>
  <c r="M45" i="12"/>
  <c r="G39" i="12" s="1"/>
  <c r="L46" i="12"/>
  <c r="M47" i="10"/>
  <c r="L48" i="10"/>
  <c r="F48" i="10"/>
  <c r="E49" i="10"/>
  <c r="F49" i="10" s="1"/>
  <c r="F24" i="10"/>
  <c r="E25" i="10"/>
  <c r="F25" i="10" s="1"/>
  <c r="E48" i="25" l="1"/>
  <c r="F47" i="25"/>
  <c r="E42" i="12"/>
  <c r="F41" i="12"/>
  <c r="E20" i="12"/>
  <c r="F19" i="12"/>
  <c r="G19" i="12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15" i="9"/>
  <c r="G45" i="9"/>
  <c r="L23" i="9"/>
  <c r="M22" i="9"/>
  <c r="G17" i="8"/>
  <c r="G23" i="7"/>
  <c r="G20" i="7"/>
  <c r="G43" i="7"/>
  <c r="G22" i="11"/>
  <c r="G18" i="11"/>
  <c r="L24" i="11"/>
  <c r="M23" i="11"/>
  <c r="M46" i="7"/>
  <c r="L47" i="7"/>
  <c r="M46" i="12"/>
  <c r="G40" i="12" s="1"/>
  <c r="L47" i="12"/>
  <c r="M23" i="12"/>
  <c r="L24" i="12"/>
  <c r="M48" i="10"/>
  <c r="L49" i="10"/>
  <c r="M49" i="10" s="1"/>
  <c r="G49" i="10" s="1"/>
  <c r="M46" i="11"/>
  <c r="G46" i="11" s="1"/>
  <c r="L47" i="11"/>
  <c r="M47" i="9"/>
  <c r="G47" i="9" s="1"/>
  <c r="L48" i="9"/>
  <c r="M24" i="7"/>
  <c r="L25" i="7"/>
  <c r="M25" i="7" s="1"/>
  <c r="M22" i="8"/>
  <c r="L23" i="8"/>
  <c r="E49" i="25" l="1"/>
  <c r="F49" i="25" s="1"/>
  <c r="F48" i="25"/>
  <c r="F42" i="12"/>
  <c r="E43" i="12"/>
  <c r="E21" i="12"/>
  <c r="F20" i="12"/>
  <c r="G23" i="12"/>
  <c r="G20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16" i="9"/>
  <c r="L24" i="9"/>
  <c r="M23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47" i="12"/>
  <c r="G41" i="12" s="1"/>
  <c r="L48" i="12"/>
  <c r="M23" i="8"/>
  <c r="L24" i="8"/>
  <c r="L49" i="9"/>
  <c r="M49" i="9" s="1"/>
  <c r="M48" i="9"/>
  <c r="G48" i="9" s="1"/>
  <c r="M24" i="12"/>
  <c r="L25" i="12"/>
  <c r="M25" i="12" s="1"/>
  <c r="M47" i="7"/>
  <c r="G47" i="7" s="1"/>
  <c r="L48" i="7"/>
  <c r="M47" i="11"/>
  <c r="G47" i="11" s="1"/>
  <c r="L48" i="11"/>
  <c r="E44" i="12" l="1"/>
  <c r="F43" i="12"/>
  <c r="F21" i="12"/>
  <c r="E22" i="12"/>
  <c r="G24" i="12"/>
  <c r="G21" i="12"/>
  <c r="G25" i="12"/>
  <c r="G22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17" i="9"/>
  <c r="G49" i="9"/>
  <c r="G40" i="9"/>
  <c r="L25" i="9"/>
  <c r="M25" i="9" s="1"/>
  <c r="M24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2"/>
  <c r="G46" i="12" s="1"/>
  <c r="L49" i="12"/>
  <c r="M49" i="12" s="1"/>
  <c r="M48" i="11"/>
  <c r="G48" i="11" s="1"/>
  <c r="L49" i="11"/>
  <c r="M49" i="11" s="1"/>
  <c r="G49" i="11" s="1"/>
  <c r="M24" i="8"/>
  <c r="L25" i="8"/>
  <c r="M25" i="8" s="1"/>
  <c r="F44" i="12" l="1"/>
  <c r="E45" i="12"/>
  <c r="E23" i="12"/>
  <c r="F22" i="12"/>
  <c r="G49" i="12"/>
  <c r="G42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18" i="9"/>
  <c r="G25" i="9"/>
  <c r="G19" i="9"/>
  <c r="G25" i="8"/>
  <c r="G21" i="8"/>
  <c r="G24" i="8"/>
  <c r="G20" i="8"/>
  <c r="F45" i="12" l="1"/>
  <c r="E46" i="12"/>
  <c r="F23" i="12"/>
  <c r="E24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F46" i="12" l="1"/>
  <c r="E47" i="12"/>
  <c r="E25" i="12"/>
  <c r="F25" i="12" s="1"/>
  <c r="F24" i="12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F47" i="12" l="1"/>
  <c r="E48" i="12"/>
  <c r="E25" i="9"/>
  <c r="F25" i="9" s="1"/>
  <c r="F24" i="9"/>
  <c r="E49" i="8"/>
  <c r="F49" i="8" s="1"/>
  <c r="F48" i="8"/>
  <c r="F48" i="7"/>
  <c r="E49" i="7"/>
  <c r="F49" i="7" s="1"/>
  <c r="AK51" i="36"/>
  <c r="F48" i="12" l="1"/>
  <c r="E49" i="12"/>
  <c r="F49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5B05890-B3FD-4392-882C-B68BDF590E8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16DF686-EADB-4D65-B0F3-823631D2531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611DE8F-10D9-4D53-BDCC-46919F243BD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0911F6A-2A49-4F1B-9843-9BD46788FD9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D697F00-E215-4A36-B564-7803F68151D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3FD0BBA-5252-4D85-BCC1-09413ADA089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2C8FDC9-5A46-44EE-AFDC-F8385C1AFEF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85F07D-BD45-4131-8655-81E5CC375BF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132BDB6-C1B2-4078-BA08-DCB8671EF68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6AF7131-1C27-4244-80B9-1FA47E06E92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1601F41-9C98-4C1B-B9E2-096041EAE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0694F98-23E4-49FD-A34B-7EAC8974AD7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B06A3E2-14FD-4E90-8ADD-36EB94F531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3D954D5-7B08-43CA-B33F-5A1BAED553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2ED20679-003E-44B1-BAFC-DF9B1E378A5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BD43F1D-D79B-4240-BA10-12666944FD2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59FD583-03A0-4C25-8820-84DE629C51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01132C-9847-4C5F-9F14-CE410762BAA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<sst xmlns="http://schemas.openxmlformats.org/spreadsheetml/2006/main" count="59758" uniqueCount="1754">
  <si>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</si>
  <si>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</si>
  <si>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</si>
  <si>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</si>
  <si>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</si>
  <si>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</si>
  <si>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</si>
  <si>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</si>
  <si>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</si>
  <si>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</si>
  <si>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</si>
  <si>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</si>
  <si>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</si>
  <si>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</si>
  <si>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</si>
  <si>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</si>
  <si>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</si>
  <si>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</si>
  <si>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</si>
  <si>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</si>
  <si>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</si>
  <si>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</si>
  <si>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</si>
  <si>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</si>
  <si>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</si>
  <si>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</si>
  <si>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</si>
  <si>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</si>
  <si>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</si>
  <si>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</si>
  <si>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</si>
  <si>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</si>
  <si>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</si>
  <si>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</si>
  <si>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</si>
  <si>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</si>
  <si>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</si>
  <si>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</si>
  <si>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</si>
  <si>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</si>
  <si>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</si>
  <si>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</si>
  <si>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</si>
  <si>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</si>
  <si>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</si>
  <si>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</si>
  <si>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</si>
  <si>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</si>
  <si>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</si>
  <si>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</si>
  <si>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</si>
  <si>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</si>
  <si>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</si>
  <si>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</si>
  <si>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</si>
  <si>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</si>
  <si>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</si>
  <si>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</si>
  <si>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</si>
  <si>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</si>
  <si>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</si>
  <si>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</si>
  <si>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</si>
  <si>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</si>
  <si>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</si>
  <si>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</si>
  <si>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</si>
  <si>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</si>
  <si>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</si>
  <si>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</si>
  <si>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</si>
  <si>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</si>
  <si>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</si>
  <si>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</si>
  <si>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</si>
  <si>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</si>
  <si>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</si>
  <si>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</si>
  <si>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</si>
  <si>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</si>
  <si>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</si>
  <si>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</si>
  <si>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</si>
  <si>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</si>
  <si>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</si>
  <si>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</si>
  <si>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</si>
  <si>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</si>
  <si>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</si>
  <si>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</si>
  <si>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</si>
  <si>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</si>
  <si>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</si>
  <si>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</si>
  <si>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</si>
  <si>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</si>
  <si>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</si>
  <si>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</si>
  <si>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</si>
  <si>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</si>
  <si>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</si>
  <si>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</si>
  <si>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</si>
  <si>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</si>
  <si>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</si>
  <si>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</si>
  <si>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</si>
  <si>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</si>
  <si>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</si>
  <si>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</si>
  <si>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</si>
  <si>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</si>
  <si>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</si>
  <si>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</si>
  <si>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</si>
  <si>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</si>
  <si>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</si>
  <si>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</si>
  <si>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</si>
  <si>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</si>
  <si>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</si>
  <si>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</si>
  <si>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</si>
  <si>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</si>
  <si>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</si>
  <si>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</si>
  <si>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</si>
  <si>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</si>
  <si>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</si>
  <si>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</si>
  <si>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</si>
  <si>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</si>
  <si>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</si>
  <si>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</si>
  <si>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</si>
  <si>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</si>
  <si>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</si>
  <si>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</si>
  <si>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</si>
  <si>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</si>
  <si>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</si>
  <si>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</si>
  <si>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</si>
  <si>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</si>
  <si>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</si>
  <si>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</si>
  <si>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</si>
  <si>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</si>
  <si>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</si>
  <si>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</si>
  <si>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</si>
  <si>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</si>
  <si>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</si>
  <si>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</si>
  <si>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</si>
  <si>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</si>
  <si>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</si>
  <si>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</si>
  <si>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</si>
  <si>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</si>
  <si>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</si>
  <si>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</si>
  <si>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</si>
  <si>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</si>
  <si>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</si>
  <si>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</si>
  <si>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</si>
  <si>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</si>
  <si>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</si>
  <si>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</si>
  <si>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</si>
  <si>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</si>
  <si>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</si>
  <si>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</si>
  <si>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</si>
  <si>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</si>
  <si>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</si>
  <si>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</si>
  <si>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</si>
  <si>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</si>
  <si>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</si>
  <si>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</si>
  <si>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</si>
  <si>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</si>
  <si>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</si>
  <si>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</si>
  <si>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</si>
  <si>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</si>
  <si>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</si>
  <si>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</si>
  <si>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</si>
  <si>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</si>
  <si>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</si>
  <si>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</si>
  <si>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</si>
  <si>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</si>
  <si>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</si>
  <si>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</si>
  <si>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</si>
  <si>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</si>
  <si>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</si>
  <si>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</si>
  <si>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</si>
  <si>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</si>
  <si>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</si>
  <si>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</si>
  <si>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</si>
  <si>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</si>
  <si>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</si>
  <si>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</si>
  <si>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</si>
  <si>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</si>
  <si>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</si>
  <si>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</si>
  <si>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</si>
  <si>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</si>
  <si>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</si>
  <si>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</si>
  <si>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</si>
  <si>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</si>
  <si>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</si>
  <si>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</si>
  <si>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</si>
  <si>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</si>
  <si>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</si>
  <si>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</si>
  <si>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</si>
  <si>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</si>
  <si>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</si>
  <si>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</si>
  <si>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</si>
  <si>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</si>
  <si>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</si>
  <si>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</si>
  <si>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</si>
  <si>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</si>
  <si>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</si>
  <si>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</si>
  <si>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</si>
  <si>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</si>
  <si>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</si>
  <si>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</si>
  <si>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</si>
  <si>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</si>
  <si>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</si>
  <si>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</si>
  <si>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</si>
  <si>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</si>
  <si>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</si>
  <si>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</si>
  <si>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</si>
  <si>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</si>
  <si>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</si>
  <si>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</si>
  <si>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</si>
  <si>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</si>
  <si>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</si>
  <si>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</si>
  <si>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</si>
  <si>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</si>
  <si>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</si>
  <si>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</si>
  <si>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</si>
  <si>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</si>
  <si>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</si>
  <si>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</si>
  <si>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</si>
  <si>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</si>
  <si>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</si>
  <si>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</si>
  <si>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</si>
  <si>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</si>
  <si>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</si>
  <si>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</si>
  <si>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</si>
  <si>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</si>
  <si>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</si>
  <si>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</si>
  <si>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</si>
  <si>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</si>
  <si>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</si>
  <si>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</si>
  <si>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</si>
  <si>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</si>
  <si>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</si>
  <si>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</si>
  <si>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</si>
  <si>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</si>
  <si>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</si>
  <si>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</si>
  <si>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</si>
  <si>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</si>
  <si>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</si>
  <si>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</si>
  <si>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</si>
  <si>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</si>
  <si>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</si>
  <si>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</si>
  <si>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</si>
  <si>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</si>
  <si>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</si>
  <si>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</si>
  <si>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</si>
  <si>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</si>
  <si>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</si>
  <si>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</si>
  <si>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</si>
  <si>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</si>
  <si>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</si>
  <si>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</si>
  <si>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</si>
  <si>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</si>
  <si>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</si>
  <si>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</si>
  <si>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</si>
  <si>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</si>
  <si>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</si>
  <si>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</si>
  <si>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</si>
  <si>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</si>
  <si>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</si>
  <si>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</si>
  <si>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</si>
  <si>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</si>
  <si>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</si>
  <si>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</si>
  <si>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</si>
  <si>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</si>
  <si>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</si>
  <si>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</si>
  <si>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</si>
  <si>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</si>
  <si>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</si>
  <si>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</si>
  <si>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</si>
  <si>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</si>
  <si>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</si>
  <si>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</si>
  <si>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</si>
  <si>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</si>
  <si>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</si>
  <si>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</si>
  <si>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</si>
  <si>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</si>
  <si>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</si>
  <si>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</si>
  <si>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</si>
  <si>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</si>
  <si>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</si>
  <si>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</si>
  <si>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</si>
  <si>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</si>
  <si>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</si>
  <si>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</si>
  <si>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</si>
  <si>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</si>
  <si>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</si>
  <si>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</si>
  <si>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</si>
  <si>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</si>
  <si>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</si>
  <si>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</si>
  <si>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</si>
  <si>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</si>
  <si>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</si>
  <si>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</si>
  <si>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</si>
  <si>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</si>
  <si>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</si>
  <si>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</si>
  <si>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</si>
  <si>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</si>
  <si>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</si>
  <si>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</si>
  <si>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</si>
  <si>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</si>
  <si>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</si>
  <si>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</si>
  <si>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</si>
  <si>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</si>
  <si>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</si>
  <si>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</si>
  <si>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</si>
  <si>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</si>
  <si>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</si>
  <si>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</si>
  <si>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</si>
  <si>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</si>
  <si>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</si>
  <si>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</si>
  <si>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</si>
  <si>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</si>
  <si>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</si>
  <si>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</si>
  <si>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</si>
  <si>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</si>
  <si>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</si>
  <si>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</si>
  <si>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</si>
  <si>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</si>
  <si>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</si>
  <si>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</si>
  <si>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</si>
  <si>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</si>
  <si>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</si>
  <si>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</si>
  <si>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</si>
  <si>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</si>
  <si>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</si>
  <si>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</si>
  <si>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</si>
  <si>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</si>
  <si>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</si>
  <si>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</si>
  <si>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</si>
  <si>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</si>
  <si>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</si>
  <si>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</si>
  <si>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</si>
  <si>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</si>
  <si>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</si>
  <si>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</si>
  <si>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</si>
  <si>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</si>
  <si>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</si>
  <si>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</si>
  <si>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</si>
  <si>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</si>
  <si>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</si>
  <si>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</si>
  <si>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</si>
  <si>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</si>
  <si>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</si>
  <si>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</si>
  <si>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</si>
  <si>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</si>
  <si>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</si>
  <si>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</si>
  <si>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</si>
  <si>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</si>
  <si>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</si>
  <si>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</si>
  <si>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</si>
  <si>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</si>
  <si>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</si>
  <si>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</si>
  <si>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</si>
  <si>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</si>
  <si>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</si>
  <si>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</si>
  <si>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</si>
  <si>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</si>
  <si>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</si>
  <si>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</si>
  <si>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</si>
  <si>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</si>
  <si>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</si>
  <si>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</si>
  <si>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</si>
  <si>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</si>
  <si>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</si>
  <si>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</si>
  <si>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</si>
  <si>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</si>
  <si>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</si>
  <si>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</si>
  <si>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</si>
  <si>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</si>
  <si>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</si>
  <si>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</si>
  <si>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</si>
  <si>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</si>
  <si>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</si>
  <si>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</si>
  <si>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</si>
  <si>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</si>
  <si>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</si>
  <si>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</si>
  <si>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</si>
  <si>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</si>
  <si>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</si>
  <si>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</si>
  <si>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</si>
  <si>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</si>
  <si>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</si>
  <si>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</si>
  <si>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</si>
  <si>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</si>
  <si>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</si>
  <si>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</si>
  <si>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</si>
  <si>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</si>
  <si>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</si>
  <si>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</si>
  <si>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</si>
  <si>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</si>
  <si>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</si>
  <si>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</si>
  <si>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</si>
  <si>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</si>
  <si>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</si>
  <si>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</si>
  <si>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</si>
  <si>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</si>
  <si>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</si>
  <si>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</si>
  <si>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</si>
  <si>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</si>
  <si>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</si>
  <si>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</si>
  <si>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</si>
  <si>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</si>
  <si>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</si>
  <si>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</si>
  <si>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</si>
  <si>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</si>
  <si>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</si>
  <si>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</si>
  <si>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</si>
  <si>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</si>
  <si>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</si>
  <si>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</si>
  <si>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</si>
  <si>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</si>
  <si>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</si>
  <si>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</si>
  <si>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</si>
  <si>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</si>
  <si>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</si>
  <si>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</si>
  <si>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</si>
  <si>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</si>
  <si>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</si>
  <si>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</si>
  <si>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</si>
  <si>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</si>
  <si>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</si>
  <si>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</si>
  <si>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</si>
  <si>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</si>
  <si>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</si>
  <si>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</si>
  <si>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</si>
  <si>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</si>
  <si>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Период: 19.01.2026-25.01.2026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</si>
  <si>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</si>
  <si>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</si>
  <si>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</si>
  <si>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</si>
  <si>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</si>
  <si>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</si>
  <si>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</si>
  <si>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</si>
  <si>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</si>
  <si>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</si>
  <si>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</si>
  <si>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</si>
  <si>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</si>
  <si>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</si>
  <si>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</si>
  <si>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</si>
  <si>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</si>
  <si>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</si>
  <si>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</si>
  <si>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</si>
  <si>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</si>
  <si>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</si>
  <si>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</si>
  <si>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</si>
  <si>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</si>
  <si>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</si>
  <si>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</si>
  <si>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</si>
  <si>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</si>
  <si>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</si>
  <si>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</si>
  <si>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</si>
  <si>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</si>
  <si>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</si>
  <si>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</si>
  <si>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</si>
  <si>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</si>
  <si>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</si>
  <si>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</si>
  <si>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</si>
  <si>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</si>
  <si>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</si>
  <si>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</si>
  <si>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</si>
  <si>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</si>
  <si>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</si>
  <si>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</si>
  <si>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</si>
  <si>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</si>
  <si>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</si>
  <si>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</si>
  <si>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</si>
  <si>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</si>
  <si>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</si>
  <si>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</si>
  <si>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</si>
  <si>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</si>
  <si>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</si>
  <si>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</si>
  <si>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</si>
  <si>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</si>
  <si>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</si>
  <si>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</si>
  <si>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</si>
  <si>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</si>
  <si>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</si>
  <si>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</si>
  <si>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</si>
  <si>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</si>
  <si>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</si>
  <si>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</si>
  <si>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</si>
  <si>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</si>
  <si>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</si>
  <si>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</si>
  <si>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</si>
  <si>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</si>
  <si>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</si>
  <si>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</si>
  <si>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</si>
  <si>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</si>
  <si>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</si>
  <si>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</si>
  <si>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</si>
  <si>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</si>
  <si>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</si>
  <si>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</si>
  <si>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</si>
  <si>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</si>
  <si>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</si>
  <si>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</si>
  <si>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</si>
  <si>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</si>
  <si>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</si>
  <si>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</si>
  <si>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</si>
  <si>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</si>
  <si>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</si>
  <si>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</si>
  <si>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</si>
  <si>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</si>
  <si>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</si>
  <si>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</si>
  <si>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</si>
  <si>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</si>
  <si>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</si>
  <si>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</si>
  <si>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</si>
  <si>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</si>
  <si>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</si>
  <si>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</si>
  <si>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</si>
  <si>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</si>
  <si>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</si>
  <si>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</si>
  <si>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</si>
  <si>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</si>
  <si>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</si>
  <si>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</si>
  <si>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</si>
  <si>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</si>
  <si>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</si>
  <si>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</si>
  <si>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</si>
  <si>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</si>
  <si>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</si>
  <si>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</si>
  <si>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</si>
  <si>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</si>
  <si>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</si>
  <si>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</si>
  <si>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</si>
  <si>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</si>
  <si>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</si>
  <si>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</si>
  <si>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</si>
  <si>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</si>
  <si>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</si>
  <si>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</si>
  <si>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</si>
  <si>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</si>
  <si>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</si>
  <si>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</si>
  <si>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</si>
  <si>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</si>
  <si>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</si>
  <si>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</si>
  <si>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</si>
  <si>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</si>
  <si>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</si>
  <si>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</si>
  <si>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</si>
  <si>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</si>
  <si>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</si>
  <si>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</si>
  <si>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</si>
  <si>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</si>
  <si>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</si>
  <si>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</si>
  <si>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</si>
  <si>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</si>
  <si>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</si>
  <si>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</si>
  <si>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</si>
  <si>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</si>
  <si>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</si>
  <si>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</si>
  <si>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</si>
  <si>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</si>
  <si>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</si>
  <si>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</si>
  <si>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</si>
  <si>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</si>
  <si>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</si>
  <si>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</si>
  <si>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</si>
  <si>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</si>
  <si>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</si>
  <si>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</si>
  <si>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</si>
  <si>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</si>
  <si>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</si>
  <si>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</si>
  <si>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</si>
  <si>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</si>
  <si>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</si>
  <si>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</si>
  <si>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</si>
  <si>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</si>
  <si>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</si>
  <si>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</si>
  <si>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</si>
  <si>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</si>
  <si>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</si>
  <si>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</si>
  <si>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</si>
  <si>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</si>
  <si>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</si>
  <si>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</si>
  <si>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</si>
  <si>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</si>
  <si>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</si>
  <si>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</si>
  <si>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</si>
  <si>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</si>
  <si>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</si>
  <si>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</si>
  <si>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</si>
  <si>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</si>
  <si>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</si>
  <si>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</si>
  <si>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</si>
  <si>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</si>
  <si>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</si>
  <si>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</si>
  <si>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</si>
  <si>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</si>
  <si>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</si>
  <si>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</si>
  <si>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</si>
  <si>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</si>
  <si>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</si>
  <si>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</si>
  <si>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</si>
  <si>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</si>
  <si>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</si>
  <si>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</si>
  <si>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</si>
  <si>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</si>
  <si>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</si>
  <si>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</si>
  <si>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</si>
  <si>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</si>
  <si>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</si>
  <si>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</si>
  <si>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</si>
  <si>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</si>
  <si>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</si>
  <si>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</si>
  <si>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</si>
  <si>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</si>
  <si>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</si>
  <si>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</si>
  <si>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</si>
  <si>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</si>
  <si>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</si>
  <si>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</si>
  <si>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</si>
  <si>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</si>
  <si>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</si>
  <si>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</si>
  <si>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</si>
  <si>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</si>
  <si>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</si>
  <si>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</si>
  <si>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</si>
  <si>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</si>
  <si>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</si>
  <si>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</si>
  <si>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</si>
  <si>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</si>
  <si>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</si>
  <si>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</si>
  <si>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</si>
  <si>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</si>
  <si>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</si>
  <si>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</si>
  <si>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</si>
  <si>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</si>
  <si>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</si>
  <si>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</si>
  <si>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</si>
  <si>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</si>
  <si>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</si>
  <si>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</si>
  <si>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</si>
  <si>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</si>
  <si>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</si>
  <si>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</si>
  <si>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</si>
  <si>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</si>
  <si>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</si>
  <si>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</si>
  <si>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</si>
  <si>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</si>
  <si>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</si>
  <si>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</si>
  <si>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</si>
  <si>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</si>
  <si>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</si>
  <si>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</si>
  <si>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</si>
  <si>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</si>
  <si>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</si>
  <si>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</si>
  <si>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</si>
  <si>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</si>
  <si>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</si>
  <si>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</si>
  <si>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</si>
  <si>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</si>
  <si>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</si>
  <si>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</si>
  <si>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</si>
  <si>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</si>
  <si>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</si>
  <si>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</si>
  <si>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</si>
  <si>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</si>
  <si>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</si>
  <si>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</si>
  <si>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</si>
  <si>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</si>
  <si>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</si>
  <si>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</si>
  <si>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</si>
  <si>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</si>
  <si>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</si>
  <si>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</si>
  <si>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</si>
  <si>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</si>
  <si>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</si>
  <si>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</si>
  <si>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</si>
  <si>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</si>
  <si>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</si>
  <si>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</si>
  <si>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</si>
  <si>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</si>
  <si>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</si>
  <si>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</si>
  <si>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</si>
  <si>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</si>
  <si>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</si>
  <si>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</si>
  <si>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</si>
  <si>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</si>
  <si>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</si>
  <si>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</si>
  <si>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</si>
  <si>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</si>
  <si>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</si>
  <si>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</si>
  <si>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</si>
  <si>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</si>
  <si>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</si>
  <si>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</si>
  <si>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</si>
  <si>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</si>
  <si>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</si>
  <si>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</si>
  <si>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</si>
  <si>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</si>
  <si>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</si>
  <si>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</si>
  <si>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</si>
  <si>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</si>
  <si>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</si>
  <si>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</si>
  <si>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</si>
  <si>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</si>
  <si>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</si>
  <si>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</si>
  <si>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</si>
  <si>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</si>
  <si>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</si>
  <si>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</si>
  <si>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</si>
  <si>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</si>
  <si>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</si>
  <si>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</si>
  <si>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</si>
  <si>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</si>
  <si>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</si>
  <si>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</si>
  <si>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</si>
  <si>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</si>
  <si>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</si>
  <si>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</si>
  <si>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</si>
  <si>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</si>
  <si>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</si>
  <si>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</si>
  <si>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</si>
  <si>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</si>
  <si>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</si>
  <si>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</si>
  <si>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</si>
  <si>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</si>
  <si>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</si>
  <si>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</si>
  <si>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</si>
  <si>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</si>
  <si>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</si>
  <si>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</si>
  <si>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</si>
  <si>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</si>
  <si>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</si>
  <si>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</si>
  <si>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</si>
  <si>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</si>
  <si>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</si>
  <si>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</si>
  <si>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</si>
  <si>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</si>
  <si>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</si>
  <si>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</si>
  <si>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</si>
  <si>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</si>
  <si>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</si>
  <si>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</si>
  <si>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</si>
  <si>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</si>
  <si>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</si>
  <si>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</si>
  <si>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</si>
  <si>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</si>
  <si>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</si>
  <si>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</si>
  <si>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</si>
  <si>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</si>
  <si>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</si>
  <si>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</si>
  <si>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</si>
  <si>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</si>
  <si>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</si>
  <si>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</si>
  <si>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</si>
  <si>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</si>
  <si>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</si>
  <si>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</si>
  <si>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</si>
  <si>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</si>
  <si>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</si>
  <si>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</si>
  <si>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</si>
  <si>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</si>
  <si>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</si>
  <si>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</si>
  <si>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</si>
  <si>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</si>
  <si>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</si>
  <si>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</si>
  <si>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</si>
  <si>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</si>
  <si>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</si>
  <si>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</si>
  <si>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</si>
  <si>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</si>
  <si>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</si>
  <si>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</si>
  <si>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</si>
  <si>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</si>
  <si>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</si>
  <si>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</si>
  <si>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</si>
  <si>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</si>
  <si>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</si>
  <si>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</si>
  <si>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</si>
  <si>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r>
      <t xml:space="preserve">Остаток на 02.03
</t>
    </r>
    <r>
      <rPr>
        <i/>
        <sz val="9"/>
        <rFont val="Calibri"/>
        <family val="2"/>
        <charset val="204"/>
      </rPr>
      <t>Отчет 23</t>
    </r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</si>
  <si>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</si>
  <si>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</si>
  <si>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</si>
  <si>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</si>
  <si>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</si>
  <si>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</si>
  <si>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</si>
  <si>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</si>
  <si>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</si>
  <si>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</si>
  <si>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</si>
  <si>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</si>
  <si>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</si>
  <si>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</si>
  <si>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</si>
  <si>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</si>
  <si>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</si>
  <si>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</si>
  <si>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</si>
  <si>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</si>
  <si>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</si>
  <si>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</si>
  <si>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</si>
  <si>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</si>
  <si>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</si>
  <si>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</si>
  <si>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</si>
  <si>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</si>
  <si>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</si>
  <si>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</si>
  <si>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</si>
  <si>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</si>
  <si>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</si>
  <si>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</si>
  <si>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</si>
  <si>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</si>
  <si>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</si>
  <si>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</si>
  <si>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</si>
  <si>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</si>
  <si>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</si>
  <si>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</si>
  <si>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</si>
  <si>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</si>
  <si>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</si>
  <si>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</si>
  <si>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</si>
  <si>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</si>
  <si>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</si>
  <si>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</si>
  <si>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</si>
  <si>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</si>
  <si>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</si>
  <si>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</si>
  <si>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</si>
  <si>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</si>
  <si>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</si>
  <si>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</si>
  <si>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</si>
  <si>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</si>
  <si>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</si>
  <si>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</si>
  <si>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</si>
  <si>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</si>
  <si>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</si>
  <si>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</si>
  <si>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</si>
  <si>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</si>
  <si>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</si>
  <si>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</si>
  <si>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</si>
  <si>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</si>
  <si>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</si>
  <si>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</si>
  <si>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</si>
  <si>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</si>
  <si>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</si>
  <si>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</si>
  <si>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</si>
  <si>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</si>
  <si>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</si>
  <si>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</si>
  <si>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</si>
  <si>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</si>
  <si>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</si>
  <si>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</si>
  <si>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</si>
  <si>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</si>
  <si>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</si>
  <si>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</si>
  <si>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</si>
  <si>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</si>
  <si>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</si>
  <si>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</si>
  <si>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</si>
  <si>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</si>
  <si>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</si>
  <si>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</si>
  <si>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</si>
  <si>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</si>
  <si>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</si>
  <si>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</si>
  <si>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</si>
  <si>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</si>
  <si>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</si>
  <si>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</si>
  <si>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</si>
  <si>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</si>
  <si>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</si>
  <si>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</si>
  <si>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</si>
  <si>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</si>
  <si>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</si>
  <si>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</si>
  <si>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</si>
  <si>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</si>
  <si>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</si>
  <si>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</si>
  <si>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</si>
  <si>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</si>
  <si>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</si>
  <si>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</si>
  <si>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</si>
  <si>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</si>
  <si>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</si>
  <si>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</si>
  <si>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</si>
  <si>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</si>
  <si>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</si>
  <si>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</si>
  <si>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</si>
  <si>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</si>
  <si>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</si>
  <si>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</si>
  <si>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</si>
  <si>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</si>
  <si>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</si>
  <si>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</si>
  <si>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</si>
  <si>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</si>
  <si>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</si>
  <si>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</si>
  <si>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</si>
  <si>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</si>
  <si>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</si>
  <si>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</si>
  <si>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</si>
  <si>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</si>
  <si>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</si>
  <si>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</si>
  <si>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</si>
  <si>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</si>
  <si>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</si>
  <si>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</si>
  <si>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</si>
  <si>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</si>
  <si>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</si>
  <si>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</si>
  <si>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</si>
  <si>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</si>
  <si>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</si>
  <si>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</si>
  <si>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</si>
  <si>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</si>
  <si>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</si>
  <si>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</si>
  <si>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</si>
  <si>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</si>
  <si>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</si>
  <si>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</si>
  <si>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</si>
  <si>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</si>
  <si>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</si>
  <si>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</si>
  <si>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</si>
  <si>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</si>
  <si>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</si>
  <si>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</si>
  <si>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</si>
  <si>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</si>
  <si>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</si>
  <si>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</si>
  <si>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</si>
  <si>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</si>
  <si>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</si>
  <si>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</si>
  <si>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</si>
  <si>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</si>
  <si>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</si>
  <si>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</si>
  <si>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</si>
  <si>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</si>
  <si>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</si>
  <si>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</si>
  <si>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</si>
  <si>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</si>
  <si>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</si>
  <si>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</si>
  <si>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</si>
  <si>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</si>
  <si>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</si>
  <si>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</si>
  <si>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</si>
  <si>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</si>
  <si>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</si>
  <si>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</si>
  <si>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</si>
  <si>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</si>
  <si>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</si>
  <si>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</si>
  <si>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</si>
  <si>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</si>
  <si>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</si>
  <si>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</si>
  <si>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</si>
  <si>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</si>
  <si>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</si>
  <si>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</si>
  <si>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</si>
  <si>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</si>
  <si>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</si>
  <si>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</si>
  <si>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</si>
  <si>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</si>
  <si>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</si>
  <si>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</si>
  <si>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</si>
  <si>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</si>
  <si>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</si>
  <si>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</si>
  <si>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</si>
  <si>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</si>
  <si>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</si>
  <si>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</si>
  <si>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</si>
  <si>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</si>
  <si>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</si>
  <si>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</si>
  <si>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</si>
  <si>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</si>
  <si>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</si>
  <si>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</si>
  <si>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</si>
  <si>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</si>
  <si>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</si>
  <si>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</si>
  <si>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</si>
  <si>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</si>
  <si>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</si>
  <si>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</si>
  <si>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</si>
  <si>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</si>
  <si>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</si>
  <si>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</si>
  <si>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</si>
  <si>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</si>
  <si>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</si>
  <si>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</si>
  <si>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</si>
  <si>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</si>
  <si>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</si>
  <si>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</si>
  <si>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</si>
  <si>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</si>
  <si>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</si>
  <si>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</si>
  <si>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</si>
  <si>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</si>
  <si>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</si>
  <si>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</si>
  <si>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</si>
  <si>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</si>
  <si>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</si>
  <si>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</si>
  <si>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</si>
  <si>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</si>
  <si>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</si>
  <si>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</si>
  <si>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</si>
  <si>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</si>
  <si>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</si>
  <si>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</si>
  <si>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</si>
  <si>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</si>
  <si>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</si>
  <si>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</si>
  <si>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</si>
  <si>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</si>
  <si>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</si>
  <si>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</si>
  <si>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</si>
  <si>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</si>
  <si>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</si>
  <si>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</si>
  <si>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</si>
  <si>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</si>
  <si>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</si>
  <si>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</si>
  <si>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</si>
  <si>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</si>
  <si>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</si>
  <si>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</si>
  <si>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</si>
  <si>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</si>
  <si>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</si>
  <si>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</si>
  <si>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</si>
  <si>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</si>
  <si>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</si>
  <si>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</si>
  <si>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</si>
  <si>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</si>
  <si>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</si>
  <si>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</si>
  <si>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</si>
  <si>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</si>
  <si>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</si>
  <si>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</si>
  <si>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</si>
  <si>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</si>
  <si>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</si>
  <si>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</si>
  <si>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</si>
  <si>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</si>
  <si>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</si>
  <si>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</si>
  <si>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</si>
  <si>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</si>
  <si>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</si>
  <si>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</si>
  <si>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</si>
  <si>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</si>
  <si>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</si>
  <si>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</si>
  <si>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</si>
  <si>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</si>
  <si>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</si>
  <si>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</si>
  <si>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</si>
  <si>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</si>
  <si>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</si>
  <si>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</si>
  <si>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</si>
  <si>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</si>
  <si>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</si>
  <si>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</si>
  <si>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</si>
  <si>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</si>
  <si>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</si>
  <si>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</si>
  <si>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</si>
  <si>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</si>
  <si>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</si>
  <si>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</si>
  <si>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</si>
  <si>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</si>
  <si>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</si>
  <si>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</si>
  <si>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</si>
  <si>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</si>
  <si>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</si>
  <si>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</si>
  <si>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</si>
  <si>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</si>
  <si>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</si>
  <si>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</si>
  <si>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</si>
  <si>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</si>
  <si>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</si>
  <si>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</si>
  <si>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</si>
  <si>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</si>
  <si>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</si>
  <si>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</si>
  <si>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</si>
  <si>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</si>
  <si>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</si>
  <si>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</si>
  <si>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</si>
  <si>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</si>
  <si>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</si>
  <si>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</si>
  <si>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</si>
  <si>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</si>
  <si>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</si>
  <si>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</si>
  <si>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</si>
  <si>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</si>
  <si>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</si>
  <si>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</si>
  <si>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</si>
  <si>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</si>
  <si>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</si>
  <si>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</si>
  <si>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</si>
  <si>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</si>
  <si>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</si>
  <si>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</si>
  <si>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</si>
  <si>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</si>
  <si>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</si>
  <si>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</si>
  <si>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</si>
  <si>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</si>
  <si>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</si>
  <si>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</si>
  <si>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</si>
  <si>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</si>
  <si>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</si>
  <si>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</si>
  <si>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</si>
  <si>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</si>
  <si>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</si>
  <si>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</si>
  <si>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</si>
  <si>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</si>
  <si>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</si>
  <si>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</si>
  <si>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</si>
  <si>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</si>
  <si>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</si>
  <si>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</si>
  <si>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</si>
  <si>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</si>
  <si>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</si>
  <si>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</si>
  <si>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</si>
  <si>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</si>
  <si>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</si>
  <si>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</si>
  <si>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</si>
  <si>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</si>
  <si>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</si>
  <si>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</si>
  <si>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</si>
  <si>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</si>
  <si>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</si>
  <si>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</si>
  <si>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</si>
  <si>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</si>
  <si>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</si>
  <si>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</si>
  <si>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</si>
  <si>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</si>
  <si>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</si>
  <si>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</si>
  <si>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</si>
  <si>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</si>
  <si>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</si>
  <si>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</si>
  <si>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</si>
  <si>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</si>
  <si>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</si>
  <si>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</si>
  <si>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</si>
  <si>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</si>
  <si>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</si>
  <si>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</si>
  <si>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</si>
  <si>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</si>
  <si>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</si>
  <si>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</si>
  <si>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</si>
  <si>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</si>
  <si>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</si>
  <si>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</si>
  <si>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</si>
  <si>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</si>
  <si>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</si>
  <si>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</si>
  <si>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</si>
  <si>
    <t>0150146403-0048</t>
  </si>
  <si>
    <t>62484482-0692</t>
  </si>
  <si>
    <t>0112728688-0186-2</t>
  </si>
  <si>
    <t>72539916-0026</t>
  </si>
  <si>
    <t>34309015-0600</t>
  </si>
  <si>
    <t>03655797-0306-2</t>
  </si>
  <si>
    <t>72165740-0143-3</t>
  </si>
  <si>
    <t>0169065763-0164</t>
  </si>
  <si>
    <t>26243655-0305-3</t>
  </si>
  <si>
    <t>0204302688-0015-2</t>
  </si>
  <si>
    <t>0159618813-0079-8</t>
  </si>
  <si>
    <t>06884599-0246-2</t>
  </si>
  <si>
    <t>0193477553-0025-1</t>
  </si>
  <si>
    <t>0103087498-0079</t>
  </si>
  <si>
    <t>44535240-0015-1</t>
  </si>
  <si>
    <t>0139591183-0187-1</t>
  </si>
  <si>
    <t>0238403425-0016-1</t>
  </si>
  <si>
    <t>20604745-0482-1</t>
  </si>
  <si>
    <t>0180620147-0047-1</t>
  </si>
  <si>
    <t>0133075189-0307-1</t>
  </si>
  <si>
    <t>0124968472-0299</t>
  </si>
  <si>
    <t>0131038540-0035-1</t>
  </si>
  <si>
    <t>70504157-0026-7</t>
  </si>
  <si>
    <t>0172094199-0061-1</t>
  </si>
  <si>
    <t>32608064-0055-1</t>
  </si>
  <si>
    <t>0106430821-0324-1</t>
  </si>
  <si>
    <t>0106430821-0323-1</t>
  </si>
  <si>
    <t>49336730-0626</t>
  </si>
  <si>
    <t>64073692-0301-2</t>
  </si>
  <si>
    <t>49336730-0627</t>
  </si>
  <si>
    <t>45361123-0284</t>
  </si>
  <si>
    <t>51197071-0475-2</t>
  </si>
  <si>
    <t>87049385-0176-1</t>
  </si>
  <si>
    <t>0197210201-0028-3</t>
  </si>
  <si>
    <t>0131332642-0203-1</t>
  </si>
  <si>
    <t>17209745-0327-1</t>
  </si>
  <si>
    <t>77747919-0208</t>
  </si>
  <si>
    <t>0188532931-0323-1</t>
  </si>
  <si>
    <t>72624505-0833-3</t>
  </si>
  <si>
    <t>0172094199-0058-1</t>
  </si>
  <si>
    <t>09948399-0629-1</t>
  </si>
  <si>
    <t>09948399-0629-2</t>
  </si>
  <si>
    <t>59300428-0074-5</t>
  </si>
  <si>
    <t>68398769-0155</t>
  </si>
  <si>
    <t>33861304-0162-1</t>
  </si>
  <si>
    <t>23869863-0067-2</t>
  </si>
  <si>
    <t>0106084823-0515-1</t>
  </si>
  <si>
    <t>98511365-0210</t>
  </si>
  <si>
    <t>36311702-1022-2</t>
  </si>
  <si>
    <t>46585304-0112-1</t>
  </si>
  <si>
    <t>88078508-0461-1</t>
  </si>
  <si>
    <t>82215891-0060-1</t>
  </si>
  <si>
    <t>41896187-1385-15</t>
  </si>
  <si>
    <t>06732354-0861-4</t>
  </si>
  <si>
    <t>45361123-0284-7</t>
  </si>
  <si>
    <t>59748216-0261</t>
  </si>
  <si>
    <t>40842157-0113-1</t>
  </si>
  <si>
    <t>0215979306-0059-1</t>
  </si>
  <si>
    <t>0211948651-0003</t>
  </si>
  <si>
    <t>56363415-0098-1</t>
  </si>
  <si>
    <t>90397134-0018</t>
  </si>
  <si>
    <t>41993886-0259-1</t>
  </si>
  <si>
    <t>0117028090-0229-1</t>
  </si>
  <si>
    <t>0123267411-0234-7</t>
  </si>
  <si>
    <t>58343331-0196-7</t>
  </si>
  <si>
    <t>84799959-0149-1</t>
  </si>
  <si>
    <t>20363463-2002-6</t>
  </si>
  <si>
    <t>0150146403-0048-5</t>
  </si>
  <si>
    <t>0150146403-0048-21</t>
  </si>
  <si>
    <t>78354183-0183</t>
  </si>
  <si>
    <t>0212092301-0068-1</t>
  </si>
  <si>
    <t>22704908</t>
  </si>
  <si>
    <t>22704948</t>
  </si>
  <si>
    <t>22078083-1420-1</t>
  </si>
  <si>
    <t>45760257-0328</t>
  </si>
  <si>
    <t>98385426-0177-5</t>
  </si>
  <si>
    <t>38763684-0245</t>
  </si>
  <si>
    <t>27997219-0765-1</t>
  </si>
  <si>
    <t>84070140-0050-1</t>
  </si>
  <si>
    <t>81276782-0845-1</t>
  </si>
  <si>
    <t>28447213-0126-1</t>
  </si>
  <si>
    <t>06884599-0246-1</t>
  </si>
  <si>
    <t>85520719-0016-1</t>
  </si>
  <si>
    <t>59996063-0098-1</t>
  </si>
  <si>
    <t>0155820809-0027</t>
  </si>
  <si>
    <t>0171219796-0099-2</t>
  </si>
  <si>
    <t>92737611-0389-2</t>
  </si>
  <si>
    <t>0141018624-0067-1</t>
  </si>
  <si>
    <t>52957265-0239-1</t>
  </si>
  <si>
    <t>0145107741-0040-3</t>
  </si>
  <si>
    <t>0145107741-0040-4</t>
  </si>
  <si>
    <t>82872223-0072</t>
  </si>
  <si>
    <t>59748216-0261-1</t>
  </si>
  <si>
    <t>29159715-1116-1</t>
  </si>
  <si>
    <t>26426242-0795-1</t>
  </si>
  <si>
    <t>90397134-0018-1</t>
  </si>
  <si>
    <t>0129673806-0243-1</t>
  </si>
  <si>
    <t>0147701842-0792-1</t>
  </si>
  <si>
    <t>98511365-0210-19</t>
  </si>
  <si>
    <t>85895510-0211-2</t>
  </si>
  <si>
    <t>45886850-0143</t>
  </si>
  <si>
    <t>37134487-0245-2</t>
  </si>
  <si>
    <t>92031565-0025-2</t>
  </si>
  <si>
    <t>77747919-0208-1</t>
  </si>
  <si>
    <t>49038325-0365-2</t>
  </si>
  <si>
    <t>88492923-0087-2</t>
  </si>
  <si>
    <t>92442364-0122</t>
  </si>
  <si>
    <t>76639136-0023-1</t>
  </si>
  <si>
    <t>0149622925-0327-1</t>
  </si>
  <si>
    <t>47465579-0157-1</t>
  </si>
  <si>
    <t>75308614-0048</t>
  </si>
  <si>
    <t>0122946535-0120</t>
  </si>
  <si>
    <t>29198635-0390-1</t>
  </si>
  <si>
    <t>67614884-0452</t>
  </si>
  <si>
    <t>48144231-0046-1</t>
  </si>
  <si>
    <t>97104323-0102-1</t>
  </si>
  <si>
    <t>52285299-0171-1</t>
  </si>
  <si>
    <t>38586412-0979-1</t>
  </si>
  <si>
    <t>68207574-0172-1</t>
  </si>
  <si>
    <t>0131275318-0270</t>
  </si>
  <si>
    <t>0118597572-0173</t>
  </si>
  <si>
    <t>56623602-0063-1</t>
  </si>
  <si>
    <t>0234446251-0009-1</t>
  </si>
  <si>
    <t>0134088095-0049</t>
  </si>
  <si>
    <t>0196911771-0059-1</t>
  </si>
  <si>
    <t>52526431-0302-2</t>
  </si>
  <si>
    <t>0211948651-0003-3</t>
  </si>
  <si>
    <t>25126614-0363-1</t>
  </si>
  <si>
    <t>23412941-0554-2</t>
  </si>
  <si>
    <t>47042857-0163-13</t>
  </si>
  <si>
    <t>46067174-0681-2</t>
  </si>
  <si>
    <t>46067174-0681-1</t>
  </si>
  <si>
    <t>91451626-0109-1</t>
  </si>
  <si>
    <t>95259037-0331-2</t>
  </si>
  <si>
    <t>34309015-0600-1</t>
  </si>
  <si>
    <t>93206694-0319-1</t>
  </si>
  <si>
    <t>0213039688-0024-1</t>
  </si>
  <si>
    <t>0146949185-0056</t>
  </si>
  <si>
    <t>65076142-0095-1</t>
  </si>
  <si>
    <t>0138136948-0002</t>
  </si>
  <si>
    <t>48588431-0067-1</t>
  </si>
  <si>
    <t>0136355720-0172-17</t>
  </si>
  <si>
    <t>72409336-0127-11</t>
  </si>
  <si>
    <t>26280519-0133</t>
  </si>
  <si>
    <t>80526410-0730-7</t>
  </si>
  <si>
    <t>0122946535-0120-1</t>
  </si>
  <si>
    <t>0104233394-0234-1</t>
  </si>
  <si>
    <t>0124968472-0299-1</t>
  </si>
  <si>
    <t>0221553852-0027-1</t>
  </si>
  <si>
    <t>0209255880-0032-1</t>
  </si>
  <si>
    <t>0100390104-0389-1</t>
  </si>
  <si>
    <t>46584311-0597</t>
  </si>
  <si>
    <t>0109668023-0407-1</t>
  </si>
  <si>
    <t>52526431-0302-1</t>
  </si>
  <si>
    <t>10983280-0171-3</t>
  </si>
  <si>
    <t>0136654995-0392-15</t>
  </si>
  <si>
    <t>0123867718-0159-1</t>
  </si>
  <si>
    <t>95259037-0329-1</t>
  </si>
  <si>
    <t>0135399481-0024-1</t>
  </si>
  <si>
    <t>0166311335-0037-1</t>
  </si>
  <si>
    <t>0206940396-0106-1</t>
  </si>
  <si>
    <t>37643115-0296-1</t>
  </si>
  <si>
    <t>0101084536-0211-3</t>
  </si>
  <si>
    <t>0101084536-0211-1</t>
  </si>
  <si>
    <t>35173649-0058-3</t>
  </si>
  <si>
    <t>84070140-0049-1</t>
  </si>
  <si>
    <t>78895902-0465-2</t>
  </si>
  <si>
    <t>83024415-0097-5</t>
  </si>
  <si>
    <t>89996362-0058-4</t>
  </si>
  <si>
    <t>89996362-0058-5</t>
  </si>
  <si>
    <t>0129846742-0031</t>
  </si>
  <si>
    <t>49929357-0075-2</t>
  </si>
  <si>
    <t>03165535-1132</t>
  </si>
  <si>
    <t>0131546994-0033-1</t>
  </si>
  <si>
    <t>03670719-0280</t>
  </si>
  <si>
    <t>50007033-0258-3</t>
  </si>
  <si>
    <t>0143945138-0084-1</t>
  </si>
  <si>
    <t>67614884-0452-1</t>
  </si>
  <si>
    <t>0146400575-0175-1</t>
  </si>
  <si>
    <t>0144376001-0451-1</t>
  </si>
  <si>
    <t>49336730-0627-1</t>
  </si>
  <si>
    <t>0217231630-0026</t>
  </si>
  <si>
    <t>0118597572-0173-1</t>
  </si>
  <si>
    <t>0155820809-0027-1</t>
  </si>
  <si>
    <t>29476516-0176-1</t>
  </si>
  <si>
    <t>14551288-0055-4</t>
  </si>
  <si>
    <t>81407306-0165-1</t>
  </si>
  <si>
    <t>40695707-0536-1</t>
  </si>
  <si>
    <t>0147116060-0388-1</t>
  </si>
  <si>
    <t>45184755-0351-1</t>
  </si>
  <si>
    <t>0227211392-0091</t>
  </si>
  <si>
    <t>68398769-0155-1</t>
  </si>
  <si>
    <t>0100996936-0520-1</t>
  </si>
  <si>
    <t>84289483-0092</t>
  </si>
  <si>
    <t>0130968310-0112-1</t>
  </si>
  <si>
    <t>43813625-0089</t>
  </si>
  <si>
    <t>83283438-0283</t>
  </si>
  <si>
    <t>55622736-0090</t>
  </si>
  <si>
    <t>90375050-0145-1</t>
  </si>
  <si>
    <t>09536286-0156-1</t>
  </si>
  <si>
    <t>23412941-0554-1</t>
  </si>
  <si>
    <t>65217495-0258-1</t>
  </si>
  <si>
    <t>06704285-0441-1</t>
  </si>
  <si>
    <t>47582659-0073-1</t>
  </si>
  <si>
    <t>47582659-0072-1</t>
  </si>
  <si>
    <t>0129627123-0371-5</t>
  </si>
  <si>
    <t>49336730-0626-1</t>
  </si>
  <si>
    <t>0134088095-0049-1</t>
  </si>
  <si>
    <t>35252879-0424</t>
  </si>
  <si>
    <t>99576085-0091</t>
  </si>
  <si>
    <t>0165227071-0110</t>
  </si>
  <si>
    <t>0145211752-0058</t>
  </si>
  <si>
    <t>42285223-0726-1</t>
  </si>
  <si>
    <t>37483614-0328-1</t>
  </si>
  <si>
    <t>84626253-0316-1</t>
  </si>
  <si>
    <t>0153775511-0011-1</t>
  </si>
  <si>
    <t>29159715-1116-3</t>
  </si>
  <si>
    <t>29159715-1116-5</t>
  </si>
  <si>
    <t>64854443-0164</t>
  </si>
  <si>
    <t>55749847-0179</t>
  </si>
  <si>
    <t>03670719-0280-3</t>
  </si>
  <si>
    <t>51186341-0279-1</t>
  </si>
  <si>
    <t>07163176-0386</t>
  </si>
  <si>
    <t>39263085-0093-1</t>
  </si>
  <si>
    <t>55622736-0090-1</t>
  </si>
  <si>
    <t>48541069-0114-1</t>
  </si>
  <si>
    <t>0202269889-0080-9</t>
  </si>
  <si>
    <t>0127107383-0134-1</t>
  </si>
  <si>
    <t>63089628-0101</t>
  </si>
  <si>
    <t>37624594-0052</t>
  </si>
  <si>
    <t>92442364-0122-2</t>
  </si>
  <si>
    <t>87795038-0301-1</t>
  </si>
  <si>
    <t>03165535-1132-1</t>
  </si>
  <si>
    <t>37624594-0053</t>
  </si>
  <si>
    <t>0138095891-0016-7</t>
  </si>
  <si>
    <t>72506595-0159-1</t>
  </si>
  <si>
    <t>08918128-0578</t>
  </si>
  <si>
    <t>67999848-0086-1</t>
  </si>
  <si>
    <t>98486950-0112</t>
  </si>
  <si>
    <t>38581037-0097-2</t>
  </si>
  <si>
    <t>0203534569-0019-1</t>
  </si>
  <si>
    <t>0140984614-0037-1</t>
  </si>
  <si>
    <t>0157355532-0250-1</t>
  </si>
  <si>
    <t>0169065763-0164-3</t>
  </si>
  <si>
    <t>49136338-0572-5</t>
  </si>
  <si>
    <t>46584311-0597-3</t>
  </si>
  <si>
    <t>95893594-0170-4</t>
  </si>
  <si>
    <t>0138136948-0002-1</t>
  </si>
  <si>
    <t>38763684-0245-1</t>
  </si>
  <si>
    <t>0120414332-0030</t>
  </si>
  <si>
    <t>17109595-0161</t>
  </si>
  <si>
    <t>82271577-0840-1</t>
  </si>
  <si>
    <t>43596269-0243-5</t>
  </si>
  <si>
    <t>0111667603-0182-1</t>
  </si>
  <si>
    <t>42415978-0254-1</t>
  </si>
  <si>
    <t>0127464061-0161</t>
  </si>
  <si>
    <t>80812726-0217-1</t>
  </si>
  <si>
    <t>0181731675-0123-3</t>
  </si>
  <si>
    <t>80812726-0217-2</t>
  </si>
  <si>
    <t>89296220-0081-4</t>
  </si>
  <si>
    <t>55749847-0179-1</t>
  </si>
  <si>
    <t>32261688-0570</t>
  </si>
  <si>
    <t>99576085-0091-1</t>
  </si>
  <si>
    <t>37672415-0145-1</t>
  </si>
  <si>
    <t>37672415-0144-1</t>
  </si>
  <si>
    <t>0145211752-0058-1</t>
  </si>
  <si>
    <t>16728322-0687-3</t>
  </si>
  <si>
    <t>43005606-0107-3</t>
  </si>
  <si>
    <t>82872223-0072-1</t>
  </si>
  <si>
    <t>0109798516-0106-7</t>
  </si>
  <si>
    <t>0131275318-0270-1</t>
  </si>
  <si>
    <t>0159187711-0027</t>
  </si>
  <si>
    <t>0196788514-0030</t>
  </si>
  <si>
    <t>79050004-0249-4</t>
  </si>
  <si>
    <t>79050004-0249-5</t>
  </si>
  <si>
    <t>07163176-0386-1</t>
  </si>
  <si>
    <t>8 неделя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</si>
</sst>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6"/>
      <name val="Verdana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384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1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4" borderId="43" xfId="6" applyNumberFormat="1" applyFont="1" applyFill="1" applyBorder="1"/>
    <xf numFmtId="4" fontId="36" fillId="4" borderId="44" xfId="6" applyNumberFormat="1" applyFont="1" applyFill="1" applyBorder="1"/>
    <xf numFmtId="169" fontId="37" fillId="0" borderId="6" xfId="6" applyNumberFormat="1" applyFont="1" applyFill="1" applyBorder="1"/>
    <xf numFmtId="170" fontId="36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24" xfId="6" applyNumberFormat="1" applyFont="1" applyBorder="1"/>
    <xf numFmtId="4" fontId="36" fillId="0" borderId="6" xfId="6" applyNumberFormat="1" applyFont="1" applyFill="1" applyBorder="1"/>
    <xf numFmtId="4" fontId="36" fillId="0" borderId="6" xfId="6" applyNumberFormat="1" applyFont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4" borderId="9" xfId="6" applyNumberFormat="1" applyFont="1" applyFill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4" fontId="36" fillId="4" borderId="4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4" fontId="36" fillId="4" borderId="53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49" fontId="36" fillId="2" borderId="32" xfId="0" applyNumberFormat="1" applyFont="1" applyFill="1" applyBorder="1" applyAlignment="1">
      <alignment horizontal="center" vertical="center"/>
    </xf>
    <xf numFmtId="49" fontId="36" fillId="2" borderId="48" xfId="0" applyNumberFormat="1" applyFont="1" applyFill="1" applyBorder="1" applyAlignment="1"/>
    <xf numFmtId="49" fontId="36" fillId="2" borderId="49" xfId="0" applyNumberFormat="1" applyFont="1" applyFill="1" applyBorder="1" applyAlignment="1"/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  <xf numFmtId="4" fontId="42" fillId="0" borderId="27" xfId="6" applyNumberFormat="1" applyFont="1" applyFill="1" applyBorder="1"/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34"/>
  <sheetViews>
    <sheetView zoomScale="50" zoomScaleNormal="5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S36" sqref="S36"/>
    </sheetView>
  </sheetViews>
  <sheetFormatPr defaultColWidth="12.08984375" defaultRowHeight="13.5" outlineLevelCol="1"/>
  <cols>
    <col min="1" max="1" width="12.453125" style="226" customWidth="1"/>
    <col min="2" max="2" width="13.81640625" style="226" customWidth="1"/>
    <col min="3" max="3" width="5.7265625" style="227" customWidth="1"/>
    <col min="4" max="4" width="17" style="228" customWidth="1"/>
    <col min="5" max="5" width="10.453125" style="228" customWidth="1"/>
    <col min="6" max="6" width="11.1796875" style="228" customWidth="1"/>
    <col min="7" max="7" width="12.08984375" style="228"/>
    <col min="8" max="8" width="18.36328125" style="228" customWidth="1"/>
    <col min="9" max="9" width="20.81640625" style="228" customWidth="1"/>
    <col min="10" max="10" width="17.90625" style="228" customWidth="1"/>
    <col min="11" max="13" width="16.54296875" style="228" customWidth="1"/>
    <col min="14" max="14" width="11.36328125" style="228" hidden="1" customWidth="1" outlineLevel="1"/>
    <col min="15" max="15" width="19.7265625" style="228" hidden="1" customWidth="1" outlineLevel="1"/>
    <col min="16" max="16" width="10.26953125" style="228" hidden="1" customWidth="1" outlineLevel="1"/>
    <col min="17" max="17" width="15.81640625" style="228" bestFit="1" customWidth="1" collapsed="1"/>
    <col min="18" max="18" width="14.453125" style="228" customWidth="1"/>
    <col min="19" max="20" width="17.36328125" style="228" customWidth="1"/>
    <col min="21" max="21" width="22.81640625" style="228" customWidth="1"/>
    <col min="22" max="22" width="17.1796875" style="228" customWidth="1"/>
    <col min="23" max="23" width="16.81640625" style="228" customWidth="1"/>
    <col min="24" max="24" width="15.7265625" style="228" customWidth="1"/>
    <col min="25" max="27" width="16.90625" style="228" customWidth="1"/>
    <col min="28" max="28" width="18.26953125" style="228" customWidth="1"/>
    <col min="29" max="29" width="19.54296875" style="198" customWidth="1"/>
    <col min="30" max="31" width="18.26953125" style="198" customWidth="1"/>
    <col min="32" max="16384" width="12.08984375" style="228"/>
  </cols>
  <sheetData>
    <row r="1" spans="1:36" s="180" customFormat="1" ht="19.25" customHeight="1" thickBot="1">
      <c r="A1" s="354" t="s">
        <v>289</v>
      </c>
      <c r="B1" s="355"/>
      <c r="C1" s="355"/>
      <c r="D1" s="356" t="s">
        <v>290</v>
      </c>
      <c r="E1" s="358" t="s">
        <v>291</v>
      </c>
      <c r="F1" s="359"/>
      <c r="G1" s="360"/>
      <c r="H1" s="361" t="s">
        <v>128</v>
      </c>
      <c r="I1" s="361"/>
      <c r="J1" s="361"/>
      <c r="K1" s="352" t="s">
        <v>21</v>
      </c>
      <c r="L1" s="350" t="s">
        <v>292</v>
      </c>
      <c r="M1" s="350" t="s">
        <v>293</v>
      </c>
      <c r="N1" s="350" t="s">
        <v>294</v>
      </c>
      <c r="O1" s="350" t="s">
        <v>295</v>
      </c>
      <c r="P1" s="350" t="s">
        <v>27</v>
      </c>
      <c r="Q1" s="350" t="s">
        <v>296</v>
      </c>
      <c r="R1" s="368" t="s">
        <v>1317</v>
      </c>
      <c r="S1" s="362" t="s">
        <v>115</v>
      </c>
      <c r="T1" s="362" t="s">
        <v>123</v>
      </c>
      <c r="U1" s="368" t="s">
        <v>297</v>
      </c>
      <c r="V1" s="362" t="s">
        <v>750</v>
      </c>
      <c r="W1" s="362" t="s">
        <v>943</v>
      </c>
      <c r="X1" s="352" t="s">
        <v>298</v>
      </c>
      <c r="Y1" s="375" t="s">
        <v>999</v>
      </c>
      <c r="Z1" s="370" t="s">
        <v>1000</v>
      </c>
      <c r="AA1" s="372" t="s">
        <v>300</v>
      </c>
      <c r="AB1" s="374" t="s">
        <v>301</v>
      </c>
      <c r="AC1" s="367" t="s">
        <v>35</v>
      </c>
      <c r="AD1" s="367" t="s">
        <v>36</v>
      </c>
      <c r="AE1" s="367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183" t="s">
        <v>306</v>
      </c>
      <c r="D2" s="357"/>
      <c r="E2" s="184" t="s">
        <v>307</v>
      </c>
      <c r="F2" s="184" t="s">
        <v>127</v>
      </c>
      <c r="G2" s="184" t="s">
        <v>308</v>
      </c>
      <c r="H2" s="185" t="s">
        <v>127</v>
      </c>
      <c r="I2" s="185" t="s">
        <v>308</v>
      </c>
      <c r="J2" s="185" t="s">
        <v>309</v>
      </c>
      <c r="K2" s="353"/>
      <c r="L2" s="351"/>
      <c r="M2" s="351"/>
      <c r="N2" s="351"/>
      <c r="O2" s="351"/>
      <c r="P2" s="351"/>
      <c r="Q2" s="351"/>
      <c r="R2" s="369"/>
      <c r="S2" s="363"/>
      <c r="T2" s="363"/>
      <c r="U2" s="369"/>
      <c r="V2" s="363"/>
      <c r="W2" s="363"/>
      <c r="X2" s="353"/>
      <c r="Y2" s="376"/>
      <c r="Z2" s="371"/>
      <c r="AA2" s="373"/>
      <c r="AB2" s="374"/>
      <c r="AC2" s="367"/>
      <c r="AD2" s="367"/>
      <c r="AE2" s="367"/>
      <c r="AG2" s="186" t="s">
        <v>306</v>
      </c>
      <c r="AH2" s="187" t="s">
        <v>310</v>
      </c>
      <c r="AI2" s="188" t="s">
        <v>311</v>
      </c>
      <c r="AJ2" s="189" t="s">
        <v>312</v>
      </c>
    </row>
    <row r="3" spans="1:36" s="199" customFormat="1" ht="27" customHeight="1">
      <c r="A3" s="364" t="s">
        <v>314</v>
      </c>
      <c r="B3" s="272" t="s">
        <v>315</v>
      </c>
      <c r="C3" s="200"/>
      <c r="D3" s="216">
        <f>J3-SUM(L3:T3)+U3+V3</f>
        <v>6689.7486206896574</v>
      </c>
      <c r="E3" s="281">
        <f>'Юнит 01-04.01'!K$26</f>
        <v>44</v>
      </c>
      <c r="F3" s="281">
        <f>'Юнит 01-04.01'!P$26</f>
        <v>28</v>
      </c>
      <c r="G3" s="281">
        <f>'Юнит 01-04.01'!Q$26</f>
        <v>0</v>
      </c>
      <c r="H3" s="282">
        <f>'Юнит 01-04.01'!S$26</f>
        <v>45978</v>
      </c>
      <c r="I3" s="283">
        <f>'Юнит 01-04.01'!T$26</f>
        <v>0</v>
      </c>
      <c r="J3" s="283">
        <f>H3+I3</f>
        <v>45978</v>
      </c>
      <c r="K3" s="284">
        <f>'Юнит 01-04.01'!W$26</f>
        <v>4528.66</v>
      </c>
      <c r="L3" s="285">
        <f>'Юнит 01-04.01'!Z$26</f>
        <v>3709.3399999999997</v>
      </c>
      <c r="M3" s="284">
        <f>'Юнит 01-04.01'!X$26</f>
        <v>19770.54</v>
      </c>
      <c r="N3" s="284"/>
      <c r="O3" s="286"/>
      <c r="P3" s="284"/>
      <c r="Q3" s="287">
        <f>'Юнит 01-04.01'!AA$26</f>
        <v>14387.481379310344</v>
      </c>
      <c r="R3" s="285"/>
      <c r="S3" s="285">
        <v>808.39</v>
      </c>
      <c r="T3" s="285">
        <v>612.5</v>
      </c>
      <c r="U3" s="285"/>
      <c r="V3" s="285"/>
      <c r="W3" s="344">
        <v>2545</v>
      </c>
      <c r="X3" s="334">
        <f>2656.15*J3/SUM($J$3:$J$12)</f>
        <v>193.86959000271457</v>
      </c>
      <c r="Y3" s="308">
        <f>J3-SUM(L3:T3)-K3-V3+U3+W3</f>
        <v>4706.0886206896575</v>
      </c>
      <c r="Z3" s="304">
        <f>Y3-X3</f>
        <v>4512.2190306869434</v>
      </c>
      <c r="AA3" s="347">
        <f>SUM(Z3:Z12)</f>
        <v>53230.010000000038</v>
      </c>
      <c r="AB3" s="198">
        <f t="shared" ref="AB3:AB12" si="0">K3/J3</f>
        <v>9.8496237330897379E-2</v>
      </c>
      <c r="AC3" s="198">
        <f t="shared" ref="AC3:AC12" si="1">Z3/K3</f>
        <v>0.99636957304963136</v>
      </c>
      <c r="AD3" s="198">
        <f t="shared" ref="AD3:AD12" si="2">Z3/J3</f>
        <v>9.8138653936381381E-2</v>
      </c>
      <c r="AE3" s="198">
        <f t="shared" ref="AE3:AE23" si="3">Q3/J3</f>
        <v>0.3129209921986677</v>
      </c>
    </row>
    <row r="4" spans="1:36" s="199" customFormat="1" ht="27" customHeight="1">
      <c r="A4" s="345"/>
      <c r="B4" s="211" t="s">
        <v>316</v>
      </c>
      <c r="C4" s="202"/>
      <c r="D4" s="219">
        <f t="shared" ref="D4:D12" si="4">J4-SUM(L4:T4)+U4+V4+W4</f>
        <v>1720.7513793103449</v>
      </c>
      <c r="E4" s="203">
        <f>'Юнит 01-04.01'!K$49</f>
        <v>5</v>
      </c>
      <c r="F4" s="203">
        <f>'Юнит 01-04.01'!P$49</f>
        <v>1</v>
      </c>
      <c r="G4" s="203">
        <f>'Юнит 01-04.01'!Q$49</f>
        <v>0</v>
      </c>
      <c r="H4" s="204">
        <f>'Юнит 01-04.01'!S$49</f>
        <v>4247</v>
      </c>
      <c r="I4" s="205">
        <f>'Юнит 01-04.01'!T$49</f>
        <v>0</v>
      </c>
      <c r="J4" s="205">
        <f t="shared" ref="J4:J12" si="5">H4+I4</f>
        <v>4247</v>
      </c>
      <c r="K4" s="206">
        <f>'Юнит 01-04.01'!W$49</f>
        <v>597</v>
      </c>
      <c r="L4" s="207">
        <f>'Юнит 01-04.01'!Z$49</f>
        <v>186.2</v>
      </c>
      <c r="M4" s="206">
        <f>'Юнит 01-04.01'!X$49</f>
        <v>1826.21</v>
      </c>
      <c r="N4" s="206"/>
      <c r="O4" s="208"/>
      <c r="P4" s="206"/>
      <c r="Q4" s="209">
        <f>'Юнит 01-04.01'!AA$49</f>
        <v>513.83862068965516</v>
      </c>
      <c r="R4" s="207"/>
      <c r="S4" s="207"/>
      <c r="T4" s="207"/>
      <c r="U4" s="207"/>
      <c r="V4" s="207"/>
      <c r="W4" s="207"/>
      <c r="X4" s="335">
        <f t="shared" ref="X4:X12" si="6">2656.15*J4/SUM($J$3:$J$12)</f>
        <v>17.907785217746071</v>
      </c>
      <c r="Y4" s="307">
        <f t="shared" ref="Y4:Y14" si="7">J4-SUM(L4:T4)-K4-V4+U4+W4</f>
        <v>1123.7513793103449</v>
      </c>
      <c r="Z4" s="301">
        <f t="shared" ref="Z4:Z12" si="8">Y4-X4</f>
        <v>1105.8435940925988</v>
      </c>
      <c r="AA4" s="348"/>
      <c r="AB4" s="198">
        <f t="shared" si="0"/>
        <v>0.1405698139863433</v>
      </c>
      <c r="AC4" s="198">
        <f t="shared" si="1"/>
        <v>1.8523343284633145</v>
      </c>
      <c r="AD4" s="198">
        <f t="shared" si="2"/>
        <v>0.26038229199260626</v>
      </c>
      <c r="AE4" s="198">
        <f t="shared" si="3"/>
        <v>0.12098860859186605</v>
      </c>
    </row>
    <row r="5" spans="1:36" s="199" customFormat="1" ht="27" customHeight="1">
      <c r="A5" s="345"/>
      <c r="B5" s="210" t="s">
        <v>317</v>
      </c>
      <c r="C5" s="213"/>
      <c r="D5" s="190">
        <f t="shared" si="4"/>
        <v>15120.023666666661</v>
      </c>
      <c r="E5" s="191">
        <f>'Юнит 05-11.01'!K$26</f>
        <v>74</v>
      </c>
      <c r="F5" s="191">
        <f>'Юнит 05-11.01'!P$26</f>
        <v>58</v>
      </c>
      <c r="G5" s="191">
        <f>'Юнит 05-11.01'!Q$26</f>
        <v>4</v>
      </c>
      <c r="H5" s="192">
        <f>'Юнит 05-11.01'!S$26</f>
        <v>92160.000000000015</v>
      </c>
      <c r="I5" s="193">
        <f>'Юнит 05-11.01'!T$26</f>
        <v>-6799</v>
      </c>
      <c r="J5" s="193">
        <f t="shared" si="5"/>
        <v>85361.000000000015</v>
      </c>
      <c r="K5" s="194">
        <f>'Юнит 05-11.01'!W$26</f>
        <v>7651.7999999999993</v>
      </c>
      <c r="L5" s="195">
        <f>'Юнит 05-11.01'!Z$26</f>
        <v>9950.2700000000059</v>
      </c>
      <c r="M5" s="194">
        <f>'Юнит 05-11.01'!X$26</f>
        <v>36705.23000000001</v>
      </c>
      <c r="N5" s="194"/>
      <c r="O5" s="196"/>
      <c r="P5" s="194"/>
      <c r="Q5" s="197">
        <f>'Юнит 05-11.01'!AA$26</f>
        <v>20346.216333333334</v>
      </c>
      <c r="R5" s="195">
        <v>5</v>
      </c>
      <c r="S5" s="195">
        <v>1918.46</v>
      </c>
      <c r="T5" s="195">
        <v>1315.8</v>
      </c>
      <c r="U5" s="195"/>
      <c r="V5" s="195"/>
      <c r="W5" s="195"/>
      <c r="X5" s="336">
        <f t="shared" si="6"/>
        <v>359.930881556869</v>
      </c>
      <c r="Y5" s="308">
        <f t="shared" si="7"/>
        <v>7468.2236666666613</v>
      </c>
      <c r="Z5" s="302">
        <f t="shared" si="8"/>
        <v>7108.292785109792</v>
      </c>
      <c r="AA5" s="348"/>
      <c r="AB5" s="198">
        <f t="shared" si="0"/>
        <v>8.9640468129473627E-2</v>
      </c>
      <c r="AC5" s="198">
        <f t="shared" si="1"/>
        <v>0.92897001818000902</v>
      </c>
      <c r="AD5" s="198">
        <f t="shared" si="2"/>
        <v>8.3273307307901626E-2</v>
      </c>
      <c r="AE5" s="198">
        <f t="shared" si="3"/>
        <v>0.23835494351440739</v>
      </c>
    </row>
    <row r="6" spans="1:36" s="199" customFormat="1" ht="27" customHeight="1">
      <c r="A6" s="345"/>
      <c r="B6" s="201" t="s">
        <v>318</v>
      </c>
      <c r="C6" s="202"/>
      <c r="D6" s="219">
        <f t="shared" si="4"/>
        <v>4389.7863333333335</v>
      </c>
      <c r="E6" s="203">
        <f>'Юнит 05-11.01'!K$49</f>
        <v>4</v>
      </c>
      <c r="F6" s="203">
        <f>'Юнит 05-11.01'!P$49</f>
        <v>2</v>
      </c>
      <c r="G6" s="203">
        <f>'Юнит 05-11.01'!Q$49</f>
        <v>0</v>
      </c>
      <c r="H6" s="204">
        <f>'Юнит 05-11.01'!S$49</f>
        <v>10524</v>
      </c>
      <c r="I6" s="205">
        <f>'Юнит 05-11.01'!T$49</f>
        <v>0</v>
      </c>
      <c r="J6" s="205">
        <f t="shared" si="5"/>
        <v>10524</v>
      </c>
      <c r="K6" s="206">
        <f>'Юнит 05-11.01'!W$49</f>
        <v>1329</v>
      </c>
      <c r="L6" s="207">
        <f>'Юнит 05-11.01'!Z$49</f>
        <v>907.30000000000007</v>
      </c>
      <c r="M6" s="206">
        <f>'Юнит 05-11.01'!X$49</f>
        <v>4525.32</v>
      </c>
      <c r="N6" s="206"/>
      <c r="O6" s="208"/>
      <c r="P6" s="206"/>
      <c r="Q6" s="209">
        <f>'Юнит 05-11.01'!AA$49</f>
        <v>701.59366666666676</v>
      </c>
      <c r="R6" s="207"/>
      <c r="S6" s="207"/>
      <c r="T6" s="207"/>
      <c r="U6" s="207"/>
      <c r="V6" s="207"/>
      <c r="W6" s="207"/>
      <c r="X6" s="337">
        <f t="shared" si="6"/>
        <v>44.375213475761633</v>
      </c>
      <c r="Y6" s="307">
        <f t="shared" si="7"/>
        <v>3060.7863333333335</v>
      </c>
      <c r="Z6" s="303">
        <f t="shared" si="8"/>
        <v>3016.411119857572</v>
      </c>
      <c r="AA6" s="348"/>
      <c r="AB6" s="321">
        <f t="shared" si="0"/>
        <v>0.12628278221208666</v>
      </c>
      <c r="AC6" s="321">
        <f t="shared" si="1"/>
        <v>2.2696848155436959</v>
      </c>
      <c r="AD6" s="321">
        <f t="shared" si="2"/>
        <v>0.28662211325138465</v>
      </c>
      <c r="AE6" s="321">
        <f t="shared" si="3"/>
        <v>6.6666064867604222E-2</v>
      </c>
    </row>
    <row r="7" spans="1:36" s="199" customFormat="1" ht="27" customHeight="1">
      <c r="A7" s="345"/>
      <c r="B7" s="217" t="s">
        <v>319</v>
      </c>
      <c r="C7" s="218"/>
      <c r="D7" s="190">
        <f t="shared" si="4"/>
        <v>25837.297540983607</v>
      </c>
      <c r="E7" s="191">
        <f>'Юнит 12-18.01'!K$26</f>
        <v>96</v>
      </c>
      <c r="F7" s="191">
        <f>'Юнит 12-18.01'!P$26</f>
        <v>56</v>
      </c>
      <c r="G7" s="191">
        <f>'Юнит 12-18.01'!Q$26</f>
        <v>0</v>
      </c>
      <c r="H7" s="192">
        <f>'Юнит 12-18.01'!S$26</f>
        <v>91762.000000000015</v>
      </c>
      <c r="I7" s="193">
        <f>'Юнит 12-18.01'!T$26</f>
        <v>0</v>
      </c>
      <c r="J7" s="193">
        <f>H7+I7</f>
        <v>91762.000000000015</v>
      </c>
      <c r="K7" s="194">
        <f>'Юнит 12-18.01'!W$26</f>
        <v>7841.91</v>
      </c>
      <c r="L7" s="195">
        <f>'Юнит 12-18.01'!Z$26</f>
        <v>9811.6400000000031</v>
      </c>
      <c r="M7" s="194">
        <f>'Юнит 12-18.01'!X$26</f>
        <v>39457.660000000011</v>
      </c>
      <c r="N7" s="194"/>
      <c r="O7" s="196"/>
      <c r="P7" s="194"/>
      <c r="Q7" s="197">
        <f>'Юнит 12-18.01'!AA$26</f>
        <v>22526.532459016395</v>
      </c>
      <c r="R7" s="195"/>
      <c r="S7" s="195">
        <v>2168.87</v>
      </c>
      <c r="T7" s="195">
        <v>800</v>
      </c>
      <c r="U7" s="195"/>
      <c r="V7" s="195">
        <v>7000</v>
      </c>
      <c r="W7" s="343">
        <v>1840</v>
      </c>
      <c r="X7" s="336">
        <f t="shared" si="6"/>
        <v>386.92116485773846</v>
      </c>
      <c r="Y7" s="308">
        <f t="shared" si="7"/>
        <v>3995.3875409836073</v>
      </c>
      <c r="Z7" s="302">
        <f t="shared" si="8"/>
        <v>3608.4663761258689</v>
      </c>
      <c r="AA7" s="348"/>
      <c r="AB7" s="321">
        <f t="shared" si="0"/>
        <v>8.5459231490159313E-2</v>
      </c>
      <c r="AC7" s="321">
        <f t="shared" si="1"/>
        <v>0.46015146515655869</v>
      </c>
      <c r="AD7" s="321">
        <f t="shared" si="2"/>
        <v>3.9324190581350324E-2</v>
      </c>
      <c r="AE7" s="321">
        <f t="shared" si="3"/>
        <v>0.24548868223247522</v>
      </c>
    </row>
    <row r="8" spans="1:36" s="199" customFormat="1" ht="27" customHeight="1">
      <c r="A8" s="345"/>
      <c r="B8" s="211" t="s">
        <v>320</v>
      </c>
      <c r="C8" s="202"/>
      <c r="D8" s="219">
        <f t="shared" si="4"/>
        <v>8441.1124590163945</v>
      </c>
      <c r="E8" s="203">
        <f>'Юнит 12-18.01'!K$49</f>
        <v>30</v>
      </c>
      <c r="F8" s="203">
        <f>'Юнит 12-18.01'!P$49</f>
        <v>5</v>
      </c>
      <c r="G8" s="203">
        <f>'Юнит 12-18.01'!Q$49</f>
        <v>0</v>
      </c>
      <c r="H8" s="204">
        <f>'Юнит 12-18.01'!S$49</f>
        <v>21020</v>
      </c>
      <c r="I8" s="205">
        <f>'Юнит 12-18.01'!T$49</f>
        <v>0</v>
      </c>
      <c r="J8" s="205">
        <f t="shared" si="5"/>
        <v>21020</v>
      </c>
      <c r="K8" s="206">
        <f>'Юнит 12-18.01'!W$49</f>
        <v>3435</v>
      </c>
      <c r="L8" s="207">
        <f>'Юнит 12-18.01'!Z$49</f>
        <v>1528.99</v>
      </c>
      <c r="M8" s="206">
        <f>'Юнит 12-18.01'!X$49</f>
        <v>9038.5999999999985</v>
      </c>
      <c r="N8" s="206"/>
      <c r="O8" s="208"/>
      <c r="P8" s="206"/>
      <c r="Q8" s="209">
        <f>'Юнит 12-18.01'!AA$49</f>
        <v>2011.2975409836067</v>
      </c>
      <c r="R8" s="207"/>
      <c r="S8" s="207"/>
      <c r="T8" s="207"/>
      <c r="U8" s="207"/>
      <c r="V8" s="207"/>
      <c r="W8" s="207"/>
      <c r="X8" s="337">
        <f t="shared" si="6"/>
        <v>88.632362909588508</v>
      </c>
      <c r="Y8" s="307">
        <f t="shared" si="7"/>
        <v>5006.1124590163945</v>
      </c>
      <c r="Z8" s="303">
        <f t="shared" si="8"/>
        <v>4917.4800961068058</v>
      </c>
      <c r="AA8" s="348"/>
      <c r="AB8" s="321">
        <f t="shared" si="0"/>
        <v>0.16341579448144625</v>
      </c>
      <c r="AC8" s="321">
        <f t="shared" si="1"/>
        <v>1.4315808140048925</v>
      </c>
      <c r="AD8" s="321">
        <f t="shared" si="2"/>
        <v>0.23394291608500503</v>
      </c>
      <c r="AE8" s="321">
        <f t="shared" si="3"/>
        <v>9.5684944861256269E-2</v>
      </c>
    </row>
    <row r="9" spans="1:36" s="199" customFormat="1" ht="27" customHeight="1">
      <c r="A9" s="345"/>
      <c r="B9" s="210" t="s">
        <v>321</v>
      </c>
      <c r="C9" s="213"/>
      <c r="D9" s="190">
        <f t="shared" si="4"/>
        <v>15283.413414634197</v>
      </c>
      <c r="E9" s="191">
        <f>'Юнит 19-25.01'!K$26</f>
        <v>119</v>
      </c>
      <c r="F9" s="191">
        <f>'Юнит 19-25.01'!P$26</f>
        <v>64</v>
      </c>
      <c r="G9" s="191">
        <f>'Юнит 19-25.01'!Q$26</f>
        <v>1</v>
      </c>
      <c r="H9" s="192">
        <f>'Юнит 19-25.01'!S$26</f>
        <v>104586.00000000003</v>
      </c>
      <c r="I9" s="193">
        <f>'Юнит 19-25.01'!T$26</f>
        <v>-1670</v>
      </c>
      <c r="J9" s="193">
        <f t="shared" si="5"/>
        <v>102916.00000000003</v>
      </c>
      <c r="K9" s="194">
        <f>'Юнит 19-25.01'!W$26</f>
        <v>9494.9799999999977</v>
      </c>
      <c r="L9" s="195">
        <f>'Юнит 19-25.01'!Z$26</f>
        <v>12870.130000000006</v>
      </c>
      <c r="M9" s="194">
        <f>'Юнит 19-25.01'!X$26</f>
        <v>44253.879999999983</v>
      </c>
      <c r="N9" s="194"/>
      <c r="O9" s="196"/>
      <c r="P9" s="194"/>
      <c r="Q9" s="197">
        <f>'Юнит 19-25.01'!AA$26</f>
        <v>31721.256585365853</v>
      </c>
      <c r="R9" s="195">
        <v>15</v>
      </c>
      <c r="S9" s="195">
        <v>3536.42</v>
      </c>
      <c r="T9" s="195">
        <v>2235.9</v>
      </c>
      <c r="U9" s="195"/>
      <c r="V9" s="195">
        <v>7000</v>
      </c>
      <c r="W9" s="195"/>
      <c r="X9" s="336">
        <f t="shared" si="6"/>
        <v>433.95281927703206</v>
      </c>
      <c r="Y9" s="308">
        <f t="shared" si="7"/>
        <v>-8211.5665853658011</v>
      </c>
      <c r="Z9" s="302">
        <f t="shared" si="8"/>
        <v>-8645.5194046428333</v>
      </c>
      <c r="AA9" s="348"/>
      <c r="AB9" s="321">
        <f t="shared" si="0"/>
        <v>9.2259512612227396E-2</v>
      </c>
      <c r="AC9" s="321">
        <f t="shared" si="1"/>
        <v>-0.91053582046964132</v>
      </c>
      <c r="AD9" s="321">
        <f t="shared" si="2"/>
        <v>-8.4005591012503697E-2</v>
      </c>
      <c r="AE9" s="321">
        <f t="shared" si="3"/>
        <v>0.30822473264959621</v>
      </c>
    </row>
    <row r="10" spans="1:36" s="199" customFormat="1" ht="27" customHeight="1">
      <c r="A10" s="345"/>
      <c r="B10" s="201" t="s">
        <v>322</v>
      </c>
      <c r="C10" s="212"/>
      <c r="D10" s="219">
        <f t="shared" si="4"/>
        <v>20301.696585365848</v>
      </c>
      <c r="E10" s="203">
        <f>'Юнит 19-25.01'!K$49</f>
        <v>66</v>
      </c>
      <c r="F10" s="203">
        <f>'Юнит 19-25.01'!P$49</f>
        <v>18</v>
      </c>
      <c r="G10" s="203">
        <f>'Юнит 19-25.01'!Q$49</f>
        <v>4</v>
      </c>
      <c r="H10" s="204">
        <f>'Юнит 19-25.01'!S$49</f>
        <v>80413</v>
      </c>
      <c r="I10" s="205">
        <f>'Юнит 19-25.01'!T$49</f>
        <v>-17932</v>
      </c>
      <c r="J10" s="205">
        <f t="shared" si="5"/>
        <v>62481</v>
      </c>
      <c r="K10" s="206">
        <f>'Юнит 19-25.01'!W$49</f>
        <v>9468</v>
      </c>
      <c r="L10" s="207">
        <f>'Юнит 19-25.01'!Z$49</f>
        <v>6390.8700000000008</v>
      </c>
      <c r="M10" s="206">
        <f>'Юнит 19-25.01'!X$49</f>
        <v>26866.83</v>
      </c>
      <c r="N10" s="206"/>
      <c r="O10" s="208"/>
      <c r="P10" s="206"/>
      <c r="Q10" s="209">
        <f>'Юнит 19-25.01'!AA$49</f>
        <v>8921.6034146341462</v>
      </c>
      <c r="R10" s="207"/>
      <c r="S10" s="207"/>
      <c r="T10" s="207"/>
      <c r="U10" s="207"/>
      <c r="V10" s="207"/>
      <c r="W10" s="207"/>
      <c r="X10" s="337">
        <f t="shared" si="6"/>
        <v>263.45569300447193</v>
      </c>
      <c r="Y10" s="307">
        <f t="shared" si="7"/>
        <v>10833.696585365848</v>
      </c>
      <c r="Z10" s="303">
        <f t="shared" si="8"/>
        <v>10570.240892361375</v>
      </c>
      <c r="AA10" s="348"/>
      <c r="AB10" s="321">
        <f t="shared" si="0"/>
        <v>0.15153406635617228</v>
      </c>
      <c r="AC10" s="321">
        <f t="shared" si="1"/>
        <v>1.1164175002494059</v>
      </c>
      <c r="AD10" s="321">
        <f t="shared" si="2"/>
        <v>0.16917528356398545</v>
      </c>
      <c r="AE10" s="321">
        <f t="shared" si="3"/>
        <v>0.14278906250914913</v>
      </c>
    </row>
    <row r="11" spans="1:36" s="199" customFormat="1" ht="27" customHeight="1">
      <c r="A11" s="345"/>
      <c r="B11" s="210" t="s">
        <v>323</v>
      </c>
      <c r="C11" s="213"/>
      <c r="D11" s="273">
        <f>J11-SUM(L11:T11)+U11+V11+W11</f>
        <v>17829.041739130422</v>
      </c>
      <c r="E11" s="274">
        <f>'Юнит 26-31.01'!K$26</f>
        <v>100</v>
      </c>
      <c r="F11" s="274">
        <f>'Юнит 26-31.01'!P$26</f>
        <v>72</v>
      </c>
      <c r="G11" s="274">
        <f>'Юнит 26-31.01'!Q$26</f>
        <v>3</v>
      </c>
      <c r="H11" s="275">
        <f>'Юнит 26-31.01'!S$26</f>
        <v>120331</v>
      </c>
      <c r="I11" s="276">
        <f>'Юнит 26-31.01'!T$26</f>
        <v>-4419</v>
      </c>
      <c r="J11" s="276">
        <f t="shared" si="5"/>
        <v>115912</v>
      </c>
      <c r="K11" s="277">
        <f>'Юнит 26-31.01'!W$26</f>
        <v>10470.939999999999</v>
      </c>
      <c r="L11" s="278">
        <f>'Юнит 26-31.01'!Z$26</f>
        <v>13196.610000000011</v>
      </c>
      <c r="M11" s="277">
        <f>'Юнит 26-31.01'!X$26</f>
        <v>49842.16</v>
      </c>
      <c r="N11" s="277"/>
      <c r="O11" s="279"/>
      <c r="P11" s="277"/>
      <c r="Q11" s="280">
        <f>'Юнит 26-31.01'!AA$26</f>
        <v>25632.258260869567</v>
      </c>
      <c r="R11" s="278">
        <v>25</v>
      </c>
      <c r="S11" s="278">
        <v>2141.4299999999998</v>
      </c>
      <c r="T11" s="278">
        <v>7245.5</v>
      </c>
      <c r="U11" s="280"/>
      <c r="V11" s="280"/>
      <c r="W11" s="278"/>
      <c r="X11" s="338">
        <f t="shared" si="6"/>
        <v>488.75140102646162</v>
      </c>
      <c r="Y11" s="308">
        <f t="shared" si="7"/>
        <v>7358.1017391304231</v>
      </c>
      <c r="Z11" s="305">
        <f t="shared" si="8"/>
        <v>6869.3503381039618</v>
      </c>
      <c r="AA11" s="348"/>
      <c r="AB11" s="321">
        <f t="shared" si="0"/>
        <v>9.0335254330871681E-2</v>
      </c>
      <c r="AC11" s="321">
        <f t="shared" si="1"/>
        <v>0.65603950916574472</v>
      </c>
      <c r="AD11" s="321">
        <f t="shared" si="2"/>
        <v>5.926349591158777E-2</v>
      </c>
      <c r="AE11" s="321">
        <f t="shared" si="3"/>
        <v>0.2211355015949131</v>
      </c>
    </row>
    <row r="12" spans="1:36" s="199" customFormat="1" ht="27" customHeight="1" thickBot="1">
      <c r="A12" s="346"/>
      <c r="B12" s="214" t="s">
        <v>324</v>
      </c>
      <c r="C12" s="215"/>
      <c r="D12" s="289">
        <f t="shared" si="4"/>
        <v>33880.578260869566</v>
      </c>
      <c r="E12" s="290">
        <f>'Юнит 26-31.01'!K$49</f>
        <v>60</v>
      </c>
      <c r="F12" s="290">
        <f>'Юнит 26-31.01'!P$49</f>
        <v>20</v>
      </c>
      <c r="G12" s="290">
        <f>'Юнит 26-31.01'!Q$49</f>
        <v>0</v>
      </c>
      <c r="H12" s="291">
        <f>'Юнит 26-31.01'!S$49</f>
        <v>89730</v>
      </c>
      <c r="I12" s="292">
        <f>'Юнит 26-31.01'!T$49</f>
        <v>0</v>
      </c>
      <c r="J12" s="292">
        <f t="shared" si="5"/>
        <v>89730</v>
      </c>
      <c r="K12" s="255">
        <f>'Юнит 26-31.01'!W$49</f>
        <v>13335</v>
      </c>
      <c r="L12" s="293">
        <f>'Юнит 26-31.01'!Z$49</f>
        <v>8653.99</v>
      </c>
      <c r="M12" s="266">
        <f>'Юнит 26-31.01'!X$49</f>
        <v>38583.9</v>
      </c>
      <c r="N12" s="266"/>
      <c r="O12" s="294"/>
      <c r="P12" s="266"/>
      <c r="Q12" s="295">
        <f>'Юнит 26-31.01'!AA$49</f>
        <v>7120.0717391304361</v>
      </c>
      <c r="R12" s="293"/>
      <c r="S12" s="293">
        <v>1491.46</v>
      </c>
      <c r="T12" s="293"/>
      <c r="U12" s="295"/>
      <c r="V12" s="295"/>
      <c r="W12" s="293"/>
      <c r="X12" s="338">
        <f t="shared" si="6"/>
        <v>378.35308867161643</v>
      </c>
      <c r="Y12" s="309">
        <f t="shared" si="7"/>
        <v>20545.578260869566</v>
      </c>
      <c r="Z12" s="306">
        <f t="shared" si="8"/>
        <v>20167.225172197948</v>
      </c>
      <c r="AA12" s="349"/>
      <c r="AB12" s="321">
        <f t="shared" si="0"/>
        <v>0.14861250417920427</v>
      </c>
      <c r="AC12" s="321">
        <f t="shared" si="1"/>
        <v>1.5123528438093699</v>
      </c>
      <c r="AD12" s="321">
        <f t="shared" si="2"/>
        <v>0.22475454332105146</v>
      </c>
      <c r="AE12" s="321">
        <f t="shared" si="3"/>
        <v>7.9349958086820868E-2</v>
      </c>
    </row>
    <row r="13" spans="1:36" s="199" customFormat="1" ht="27" customHeight="1">
      <c r="A13" s="345" t="s">
        <v>1011</v>
      </c>
      <c r="B13" s="365" t="s">
        <v>944</v>
      </c>
      <c r="C13" s="366"/>
      <c r="D13" s="216">
        <f>J13-SUM(L13:T13)+U13+V13</f>
        <v>-2468.0211111111112</v>
      </c>
      <c r="E13" s="281">
        <f>'Юнит 01.02'!K$26</f>
        <v>19</v>
      </c>
      <c r="F13" s="281">
        <f>'Юнит 01.02'!P$26</f>
        <v>8</v>
      </c>
      <c r="G13" s="281">
        <f>'Юнит 01.02'!Q$26</f>
        <v>1</v>
      </c>
      <c r="H13" s="282">
        <f>'Юнит 01.02'!S$26</f>
        <v>13169</v>
      </c>
      <c r="I13" s="283">
        <f>'Юнит 01.02'!T$26</f>
        <v>-1655</v>
      </c>
      <c r="J13" s="283">
        <f>H13+I13</f>
        <v>11514</v>
      </c>
      <c r="K13" s="284">
        <f>'Юнит 01.02'!W$26</f>
        <v>1054.6799999999998</v>
      </c>
      <c r="L13" s="285">
        <f>'Юнит 01.02'!Z$26</f>
        <v>1614.84</v>
      </c>
      <c r="M13" s="284">
        <f>'Юнит 01.02'!X$26</f>
        <v>4951.0199999999995</v>
      </c>
      <c r="N13" s="284"/>
      <c r="O13" s="286"/>
      <c r="P13" s="284"/>
      <c r="Q13" s="287">
        <f>'Юнит 01.02'!AA$26</f>
        <v>7028.3911111111111</v>
      </c>
      <c r="R13" s="285"/>
      <c r="S13" s="285">
        <v>387.77</v>
      </c>
      <c r="T13" s="285">
        <v>0</v>
      </c>
      <c r="U13" s="287"/>
      <c r="V13" s="287"/>
      <c r="W13" s="344">
        <v>902</v>
      </c>
      <c r="X13" s="288">
        <f>'Юнит 01.02'!AD26</f>
        <v>52.608637413394916</v>
      </c>
      <c r="Y13" s="308">
        <f>J13-SUM(L13:T13)-K13-V13+U13+W13</f>
        <v>-2620.701111111111</v>
      </c>
      <c r="Z13" s="304">
        <f>J13-SUM(L13:T13)-K13-X13+U13+W13-V13</f>
        <v>-2673.3097485245057</v>
      </c>
      <c r="AA13" s="347">
        <f>SUM(Z13:Z22)</f>
        <v>104464.55999999994</v>
      </c>
      <c r="AB13" s="321">
        <f t="shared" ref="AB13:AB18" si="9">K13/J13</f>
        <v>9.1599791558103161E-2</v>
      </c>
      <c r="AC13" s="321">
        <f t="shared" ref="AC13:AC14" si="10">Z13/K13</f>
        <v>-2.5347117121065215</v>
      </c>
      <c r="AD13" s="321">
        <f t="shared" ref="AD13:AD16" si="11">Z13/J13</f>
        <v>-0.23217906448884018</v>
      </c>
      <c r="AE13" s="321">
        <f t="shared" ref="AE13:AE16" si="12">Q13/J13</f>
        <v>0.61042132283403783</v>
      </c>
    </row>
    <row r="14" spans="1:36" s="199" customFormat="1" ht="27" customHeight="1">
      <c r="A14" s="345"/>
      <c r="B14" s="211" t="s">
        <v>945</v>
      </c>
      <c r="C14" s="202"/>
      <c r="D14" s="219">
        <f t="shared" ref="D14" si="13">J14-SUM(L14:T14)+U14+V14+W14</f>
        <v>42.021111111111168</v>
      </c>
      <c r="E14" s="312">
        <f>'Юнит 01.02'!K$49</f>
        <v>7</v>
      </c>
      <c r="F14" s="312">
        <f>'Юнит 01.02'!P$49</f>
        <v>1</v>
      </c>
      <c r="G14" s="312">
        <f>'Юнит 01.02'!Q$49</f>
        <v>0</v>
      </c>
      <c r="H14" s="313">
        <f>'Юнит 01.02'!S$49</f>
        <v>4940</v>
      </c>
      <c r="I14" s="314">
        <f>'Юнит 01.02'!T$49</f>
        <v>0</v>
      </c>
      <c r="J14" s="314">
        <f t="shared" ref="J14" si="14">H14+I14</f>
        <v>4940</v>
      </c>
      <c r="K14" s="315">
        <f>'Юнит 01.02'!W$49</f>
        <v>687</v>
      </c>
      <c r="L14" s="316">
        <f>'Юнит 01.02'!Z$49</f>
        <v>1483.67</v>
      </c>
      <c r="M14" s="315">
        <f>'Юнит 01.02'!X$49</f>
        <v>2124.1999999999998</v>
      </c>
      <c r="N14" s="315"/>
      <c r="O14" s="317"/>
      <c r="P14" s="315"/>
      <c r="Q14" s="318">
        <f>'Юнит 01.02'!AA$49</f>
        <v>878.54888888888888</v>
      </c>
      <c r="R14" s="316">
        <v>5</v>
      </c>
      <c r="S14" s="316">
        <v>406.56</v>
      </c>
      <c r="T14" s="316"/>
      <c r="U14" s="318"/>
      <c r="V14" s="318"/>
      <c r="W14" s="316"/>
      <c r="X14" s="319">
        <f>'Юнит 01.02'!AD49</f>
        <v>22.57136258660508</v>
      </c>
      <c r="Y14" s="307">
        <f t="shared" si="7"/>
        <v>-644.97888888888883</v>
      </c>
      <c r="Z14" s="303">
        <f t="shared" ref="Z14" si="15">J14-SUM(L14:T14)-K14-X14+U14+W14-V14</f>
        <v>-667.55025147549395</v>
      </c>
      <c r="AA14" s="348"/>
      <c r="AB14" s="321">
        <f t="shared" si="9"/>
        <v>0.13906882591093117</v>
      </c>
      <c r="AC14" s="321">
        <f t="shared" si="10"/>
        <v>-0.97168886677655597</v>
      </c>
      <c r="AD14" s="321">
        <f t="shared" si="11"/>
        <v>-0.13513162985333885</v>
      </c>
      <c r="AE14" s="321">
        <f t="shared" si="12"/>
        <v>0.17784390463337832</v>
      </c>
    </row>
    <row r="15" spans="1:36" s="199" customFormat="1" ht="27" customHeight="1">
      <c r="A15" s="345"/>
      <c r="B15" s="210" t="s">
        <v>946</v>
      </c>
      <c r="C15" s="213"/>
      <c r="D15" s="190">
        <f>J15-SUM(L15:T15)+U15+V15</f>
        <v>11894.962471910083</v>
      </c>
      <c r="E15" s="191">
        <f>'Юнит 02-08.02'!K$26</f>
        <v>131</v>
      </c>
      <c r="F15" s="191">
        <f>'Юнит 02-08.02'!P$26</f>
        <v>65</v>
      </c>
      <c r="G15" s="191">
        <f>'Юнит 02-08.02'!Q$26</f>
        <v>5</v>
      </c>
      <c r="H15" s="192">
        <f>'Юнит 02-08.02'!S$26</f>
        <v>119817.99999999999</v>
      </c>
      <c r="I15" s="193">
        <f>'Юнит 02-08.02'!T$26</f>
        <v>-9187</v>
      </c>
      <c r="J15" s="193">
        <f>H15+I15</f>
        <v>110630.99999999999</v>
      </c>
      <c r="K15" s="194">
        <f>'Юнит 02-08.02'!W$26</f>
        <v>9043.7200000000012</v>
      </c>
      <c r="L15" s="195">
        <f>'Юнит 02-08.02'!Z$26</f>
        <v>13862.810000000014</v>
      </c>
      <c r="M15" s="194">
        <f>'Юнит 02-08.02'!X$26</f>
        <v>47571.33</v>
      </c>
      <c r="N15" s="194"/>
      <c r="O15" s="196"/>
      <c r="P15" s="194"/>
      <c r="Q15" s="197">
        <f>'Юнит 02-08.02'!AA$26</f>
        <v>34221.47752808989</v>
      </c>
      <c r="R15" s="195"/>
      <c r="S15" s="195">
        <v>3080.42</v>
      </c>
      <c r="T15" s="195">
        <v>0</v>
      </c>
      <c r="U15" s="197"/>
      <c r="V15" s="197"/>
      <c r="W15" s="195"/>
      <c r="X15" s="260">
        <f>'Юнит 02-08.02'!AD26</f>
        <v>495.41892476678106</v>
      </c>
      <c r="Y15" s="310">
        <f>J15-SUM(L15:T15)-K15-V15+U15+W15</f>
        <v>2851.2424719100818</v>
      </c>
      <c r="Z15" s="311">
        <f>J15-SUM(L15:T15)-K15-X15+U15+W15-V15</f>
        <v>2355.8235471433009</v>
      </c>
      <c r="AA15" s="348"/>
      <c r="AB15" s="321">
        <f t="shared" si="9"/>
        <v>8.1746707523207798E-2</v>
      </c>
      <c r="AC15" s="321">
        <f>Z15/K15</f>
        <v>0.26049275598352234</v>
      </c>
      <c r="AD15" s="321">
        <f>Z15/J15</f>
        <v>2.129442513529934E-2</v>
      </c>
      <c r="AE15" s="321">
        <f t="shared" si="12"/>
        <v>0.30932991230387408</v>
      </c>
    </row>
    <row r="16" spans="1:36" s="199" customFormat="1" ht="27" customHeight="1">
      <c r="A16" s="345"/>
      <c r="B16" s="201" t="s">
        <v>947</v>
      </c>
      <c r="C16" s="202"/>
      <c r="D16" s="219">
        <f t="shared" ref="D16:D18" si="16">J16-SUM(L16:T16)+U16+V16+W16</f>
        <v>36220.937528089882</v>
      </c>
      <c r="E16" s="203">
        <f>'Юнит 02-08.02'!K$49</f>
        <v>68</v>
      </c>
      <c r="F16" s="203">
        <f>'Юнит 02-08.02'!P$49</f>
        <v>24</v>
      </c>
      <c r="G16" s="203">
        <f>'Юнит 02-08.02'!Q$49</f>
        <v>1</v>
      </c>
      <c r="H16" s="204">
        <f>'Юнит 02-08.02'!S$49</f>
        <v>114048</v>
      </c>
      <c r="I16" s="205">
        <f>'Юнит 02-08.02'!T$49</f>
        <v>-4178</v>
      </c>
      <c r="J16" s="205">
        <f t="shared" ref="J16" si="17">H16+I16</f>
        <v>109870</v>
      </c>
      <c r="K16" s="206">
        <f>'Юнит 02-08.02'!W$49</f>
        <v>14496</v>
      </c>
      <c r="L16" s="207">
        <f>'Юнит 02-08.02'!Z$49</f>
        <v>11481.360000000002</v>
      </c>
      <c r="M16" s="206">
        <f>'Юнит 02-08.02'!X$49</f>
        <v>47244.100000000006</v>
      </c>
      <c r="N16" s="206"/>
      <c r="O16" s="208"/>
      <c r="P16" s="206"/>
      <c r="Q16" s="209">
        <f>'Юнит 02-08.02'!AA$49</f>
        <v>12635.622471910112</v>
      </c>
      <c r="R16" s="207">
        <v>20</v>
      </c>
      <c r="S16" s="207">
        <v>2267.98</v>
      </c>
      <c r="T16" s="207">
        <v>0</v>
      </c>
      <c r="U16" s="209"/>
      <c r="V16" s="209"/>
      <c r="W16" s="207"/>
      <c r="X16" s="261">
        <f>'Юнит 02-08.02'!AD49</f>
        <v>492.01107523321889</v>
      </c>
      <c r="Y16" s="307">
        <f t="shared" ref="Y16" si="18">J16-SUM(L16:T16)-K16-V16+U16+W16</f>
        <v>21724.937528089882</v>
      </c>
      <c r="Z16" s="301">
        <f t="shared" ref="Z16" si="19">J16-SUM(L16:T16)-K16-X16+U16+W16-V16</f>
        <v>21232.926452856664</v>
      </c>
      <c r="AA16" s="348"/>
      <c r="AB16" s="321">
        <f t="shared" si="9"/>
        <v>0.13193774460726312</v>
      </c>
      <c r="AC16" s="321">
        <f>Z16/K16</f>
        <v>1.4647438226308405</v>
      </c>
      <c r="AD16" s="321">
        <f t="shared" si="11"/>
        <v>0.19325499638533417</v>
      </c>
      <c r="AE16" s="321">
        <f t="shared" si="12"/>
        <v>0.11500521044789398</v>
      </c>
    </row>
    <row r="17" spans="1:31" s="199" customFormat="1" ht="27" customHeight="1">
      <c r="A17" s="345"/>
      <c r="B17" s="217" t="s">
        <v>948</v>
      </c>
      <c r="C17" s="218"/>
      <c r="D17" s="190">
        <f>J17-SUM(L17:T17)+U17+V17</f>
        <v>16731.717560975623</v>
      </c>
      <c r="E17" s="191">
        <f>'Юнит 09-15.02'!K$26</f>
        <v>121</v>
      </c>
      <c r="F17" s="191">
        <f>'Юнит 09-15.02'!P$26</f>
        <v>60</v>
      </c>
      <c r="G17" s="191">
        <f>'Юнит 09-15.02'!Q$26</f>
        <v>2</v>
      </c>
      <c r="H17" s="192">
        <f>'Юнит 09-15.02'!S$26</f>
        <v>125456.00000000003</v>
      </c>
      <c r="I17" s="193">
        <f>'Юнит 09-15.02'!T$26</f>
        <v>-4877</v>
      </c>
      <c r="J17" s="193">
        <f>H17+I17</f>
        <v>120579.00000000003</v>
      </c>
      <c r="K17" s="194">
        <f>'Юнит 09-15.02'!W$26</f>
        <v>7423.19</v>
      </c>
      <c r="L17" s="195">
        <f>'Юнит 09-15.02'!Z$26</f>
        <v>13659.900000000018</v>
      </c>
      <c r="M17" s="194">
        <f>'Юнит 09-15.02'!X$26</f>
        <v>51848.97</v>
      </c>
      <c r="N17" s="194"/>
      <c r="O17" s="196"/>
      <c r="P17" s="194"/>
      <c r="Q17" s="197">
        <f>'Юнит 09-15.02'!AA$26</f>
        <v>32650.368292682924</v>
      </c>
      <c r="R17" s="195"/>
      <c r="S17" s="195">
        <v>3309.41</v>
      </c>
      <c r="T17" s="195">
        <f>3250.8*F17/(F17+F18)</f>
        <v>2378.6341463414633</v>
      </c>
      <c r="U17" s="197"/>
      <c r="V17" s="197"/>
      <c r="W17" s="195"/>
      <c r="X17" s="260">
        <f>'Юнит 09-15.02'!AD26</f>
        <v>529.24793636514926</v>
      </c>
      <c r="Y17" s="310">
        <f>J17-SUM(L17:T17)-K17-V17+U17+W17</f>
        <v>9308.5275609756245</v>
      </c>
      <c r="Z17" s="311">
        <f>J17-SUM(L17:T17)-K17-X17+U17+W17-V17</f>
        <v>8779.2796246104754</v>
      </c>
      <c r="AA17" s="348"/>
      <c r="AB17" s="321">
        <f t="shared" si="9"/>
        <v>6.1562875790975191E-2</v>
      </c>
      <c r="AC17" s="321">
        <f>Z17/K17</f>
        <v>1.182682866073814</v>
      </c>
      <c r="AD17" s="321">
        <f>Z17/J17</f>
        <v>7.280935838421676E-2</v>
      </c>
      <c r="AE17" s="321">
        <f t="shared" ref="AE17:AE18" si="20">Q17/J17</f>
        <v>0.27077988947232035</v>
      </c>
    </row>
    <row r="18" spans="1:31" s="199" customFormat="1" ht="27" customHeight="1">
      <c r="A18" s="345"/>
      <c r="B18" s="211" t="s">
        <v>949</v>
      </c>
      <c r="C18" s="202"/>
      <c r="D18" s="219">
        <f t="shared" si="16"/>
        <v>34546.81243902439</v>
      </c>
      <c r="E18" s="203">
        <f>'Юнит 09-15.02'!K$49</f>
        <v>54</v>
      </c>
      <c r="F18" s="203">
        <f>'Юнит 09-15.02'!P$49</f>
        <v>22</v>
      </c>
      <c r="G18" s="203">
        <f>'Юнит 09-15.02'!Q$49</f>
        <v>2</v>
      </c>
      <c r="H18" s="204">
        <f>'Юнит 09-15.02'!S$49</f>
        <v>110799</v>
      </c>
      <c r="I18" s="205">
        <f>'Юнит 09-15.02'!T$49</f>
        <v>-9047</v>
      </c>
      <c r="J18" s="205">
        <f t="shared" ref="J18" si="21">H18+I18</f>
        <v>101752</v>
      </c>
      <c r="K18" s="206">
        <f>'Юнит 09-15.02'!W$49</f>
        <v>13275</v>
      </c>
      <c r="L18" s="207">
        <f>'Юнит 09-15.02'!Z$49</f>
        <v>8720.9900000000016</v>
      </c>
      <c r="M18" s="206">
        <f>'Юнит 09-15.02'!X$49</f>
        <v>43753.36</v>
      </c>
      <c r="N18" s="206"/>
      <c r="O18" s="208"/>
      <c r="P18" s="206"/>
      <c r="Q18" s="209">
        <f>'Юнит 09-15.02'!AA$49</f>
        <v>11971.801707317072</v>
      </c>
      <c r="R18" s="207">
        <v>25</v>
      </c>
      <c r="S18" s="207">
        <v>1861.87</v>
      </c>
      <c r="T18" s="207">
        <f>3250.8*F18/(F17+F18)</f>
        <v>872.16585365853666</v>
      </c>
      <c r="U18" s="209"/>
      <c r="V18" s="209"/>
      <c r="W18" s="207"/>
      <c r="X18" s="261">
        <f>'Юнит 09-15.02'!AD49</f>
        <v>446.61206363485064</v>
      </c>
      <c r="Y18" s="307">
        <f t="shared" ref="Y18" si="22">J18-SUM(L18:T18)-K18-V18+U18+W18</f>
        <v>21271.81243902439</v>
      </c>
      <c r="Z18" s="301">
        <f t="shared" ref="Z18" si="23">J18-SUM(L18:T18)-K18-X18+U18+W18-V18</f>
        <v>20825.200375389541</v>
      </c>
      <c r="AA18" s="348"/>
      <c r="AB18" s="321">
        <f t="shared" si="9"/>
        <v>0.13046426605865241</v>
      </c>
      <c r="AC18" s="321">
        <f t="shared" ref="AC18" si="24">Z18/K18</f>
        <v>1.5687533239464815</v>
      </c>
      <c r="AD18" s="321">
        <f t="shared" ref="AD18" si="25">Z18/J18</f>
        <v>0.20466625103574909</v>
      </c>
      <c r="AE18" s="321">
        <f t="shared" si="20"/>
        <v>0.11765667217663606</v>
      </c>
    </row>
    <row r="19" spans="1:31" s="199" customFormat="1" ht="27" customHeight="1">
      <c r="A19" s="345"/>
      <c r="B19" s="210" t="s">
        <v>950</v>
      </c>
      <c r="C19" s="213"/>
      <c r="D19" s="190">
        <f>J19-SUM(L19:T19)+U19+V19</f>
        <v>31466.122264150908</v>
      </c>
      <c r="E19" s="191">
        <f>'Юнит 16-22.02'!K$26</f>
        <v>172</v>
      </c>
      <c r="F19" s="191">
        <f>'Юнит 16-22.02'!P$26</f>
        <v>79</v>
      </c>
      <c r="G19" s="191">
        <f>'Юнит 16-22.02'!Q$26</f>
        <v>2</v>
      </c>
      <c r="H19" s="192">
        <f>'Юнит 16-22.02'!S$26</f>
        <v>173410</v>
      </c>
      <c r="I19" s="193">
        <f>'Юнит 16-22.02'!T$26</f>
        <v>-4800</v>
      </c>
      <c r="J19" s="193">
        <f>H19+I19</f>
        <v>168610</v>
      </c>
      <c r="K19" s="194">
        <f>'Юнит 16-22.02'!W$26</f>
        <v>11163.539999999999</v>
      </c>
      <c r="L19" s="195">
        <f>'Юнит 16-22.02'!Z$26</f>
        <v>17063.860000000011</v>
      </c>
      <c r="M19" s="194">
        <f>'Юнит 16-22.02'!X$26</f>
        <v>72502.3</v>
      </c>
      <c r="N19" s="194"/>
      <c r="O19" s="196"/>
      <c r="P19" s="194"/>
      <c r="Q19" s="197">
        <f>'Юнит 16-22.02'!AA$26</f>
        <v>43572.807735849055</v>
      </c>
      <c r="R19" s="195"/>
      <c r="S19" s="195">
        <v>4004.91</v>
      </c>
      <c r="T19" s="195">
        <v>0</v>
      </c>
      <c r="U19" s="197"/>
      <c r="V19" s="197"/>
      <c r="W19" s="383">
        <v>4158</v>
      </c>
      <c r="X19" s="260">
        <f>'Юнит 16-22.02'!AD$26</f>
        <v>745.37031981279256</v>
      </c>
      <c r="Y19" s="310">
        <f>J19-SUM(L19:T19)-K19-V19+U19+W19</f>
        <v>24460.582264150908</v>
      </c>
      <c r="Z19" s="311">
        <f>J19-SUM(L19:T19)-K19-X19+U19+W19-V19</f>
        <v>23715.211944338116</v>
      </c>
      <c r="AA19" s="348"/>
      <c r="AB19" s="321">
        <f t="shared" ref="AB19:AB20" si="26">K19/J19</f>
        <v>6.6209240258584892E-2</v>
      </c>
      <c r="AC19" s="321">
        <f t="shared" ref="AC19:AC20" si="27">Z19/K19</f>
        <v>2.1243451400127662</v>
      </c>
      <c r="AD19" s="321">
        <f t="shared" ref="AD19:AD20" si="28">Z19/J19</f>
        <v>0.14065127776726241</v>
      </c>
      <c r="AE19" s="321">
        <f t="shared" ref="AE19:AE20" si="29">Q19/J19</f>
        <v>0.25842362692514714</v>
      </c>
    </row>
    <row r="20" spans="1:31" s="199" customFormat="1" ht="27" customHeight="1">
      <c r="A20" s="345"/>
      <c r="B20" s="201" t="s">
        <v>951</v>
      </c>
      <c r="C20" s="212"/>
      <c r="D20" s="219">
        <f t="shared" ref="D20" si="30">J20-SUM(L20:T20)+U20+V20+W20</f>
        <v>46897.757735849038</v>
      </c>
      <c r="E20" s="203">
        <f>'Юнит 16-22.02'!K$49</f>
        <v>78</v>
      </c>
      <c r="F20" s="203">
        <f>'Юнит 16-22.02'!P$49</f>
        <v>27</v>
      </c>
      <c r="G20" s="203">
        <f>'Юнит 16-22.02'!Q$49</f>
        <v>2</v>
      </c>
      <c r="H20" s="204">
        <f>'Юнит 16-22.02'!S$49</f>
        <v>141378</v>
      </c>
      <c r="I20" s="205">
        <f>'Юнит 16-22.02'!T$49</f>
        <v>-10000</v>
      </c>
      <c r="J20" s="205">
        <f t="shared" ref="J20" si="31">H20+I20</f>
        <v>131378</v>
      </c>
      <c r="K20" s="206">
        <f>'Юнит 16-22.02'!W$49</f>
        <v>15420</v>
      </c>
      <c r="L20" s="207">
        <f>'Юнит 16-22.02'!Z$49</f>
        <v>10936.380000000003</v>
      </c>
      <c r="M20" s="206">
        <f>'Юнит 16-22.02'!X$49</f>
        <v>56492.540000000008</v>
      </c>
      <c r="N20" s="206"/>
      <c r="O20" s="208"/>
      <c r="P20" s="206"/>
      <c r="Q20" s="209">
        <f>'Юнит 16-22.02'!AA$49</f>
        <v>14891.972264150943</v>
      </c>
      <c r="R20" s="207">
        <v>20</v>
      </c>
      <c r="S20" s="207">
        <v>2139.35</v>
      </c>
      <c r="T20" s="207">
        <v>0</v>
      </c>
      <c r="U20" s="209"/>
      <c r="V20" s="209"/>
      <c r="W20" s="207"/>
      <c r="X20" s="261">
        <f>'Юнит 16-22.02'!AD$49</f>
        <v>580.77968018720753</v>
      </c>
      <c r="Y20" s="307">
        <f t="shared" ref="Y20" si="32">J20-SUM(L20:T20)-K20-V20+U20+W20</f>
        <v>31477.757735849038</v>
      </c>
      <c r="Z20" s="301">
        <f t="shared" ref="Z20" si="33">J20-SUM(L20:T20)-K20-X20+U20+W20-V20</f>
        <v>30896.978055661832</v>
      </c>
      <c r="AA20" s="348"/>
      <c r="AB20" s="321">
        <f t="shared" si="26"/>
        <v>0.11737124937204098</v>
      </c>
      <c r="AC20" s="321">
        <f t="shared" si="27"/>
        <v>2.0036950749456439</v>
      </c>
      <c r="AD20" s="321">
        <f t="shared" si="28"/>
        <v>0.23517619430697553</v>
      </c>
      <c r="AE20" s="321">
        <f t="shared" si="29"/>
        <v>0.11335210053548496</v>
      </c>
    </row>
    <row r="21" spans="1:31" s="199" customFormat="1" ht="27" customHeight="1">
      <c r="A21" s="345"/>
      <c r="B21" s="217" t="s">
        <v>952</v>
      </c>
      <c r="C21" s="218"/>
      <c r="D21" s="262"/>
      <c r="E21" s="263"/>
      <c r="F21" s="263"/>
      <c r="G21" s="263"/>
      <c r="H21" s="264"/>
      <c r="I21" s="265"/>
      <c r="J21" s="265"/>
      <c r="K21" s="194"/>
      <c r="L21" s="267"/>
      <c r="M21" s="268"/>
      <c r="N21" s="268"/>
      <c r="O21" s="269"/>
      <c r="P21" s="268"/>
      <c r="Q21" s="270"/>
      <c r="R21" s="267"/>
      <c r="S21" s="267"/>
      <c r="T21" s="267"/>
      <c r="U21" s="270"/>
      <c r="V21" s="270"/>
      <c r="W21" s="267"/>
      <c r="X21" s="271" t="e">
        <f ca="1">'Юнит 23-28.02'!AD26</f>
        <v>#DIV/0!</v>
      </c>
      <c r="Y21" s="308"/>
      <c r="Z21" s="305"/>
      <c r="AA21" s="348"/>
      <c r="AB21" s="198"/>
      <c r="AC21" s="198"/>
      <c r="AD21" s="198"/>
      <c r="AE21" s="198"/>
    </row>
    <row r="22" spans="1:31" s="199" customFormat="1" ht="27" customHeight="1" thickBot="1">
      <c r="A22" s="346"/>
      <c r="B22" s="214" t="s">
        <v>953</v>
      </c>
      <c r="C22" s="215"/>
      <c r="D22" s="262"/>
      <c r="E22" s="263"/>
      <c r="F22" s="263"/>
      <c r="G22" s="263"/>
      <c r="H22" s="264"/>
      <c r="I22" s="265"/>
      <c r="J22" s="265"/>
      <c r="K22" s="266"/>
      <c r="L22" s="267"/>
      <c r="M22" s="268"/>
      <c r="N22" s="268"/>
      <c r="O22" s="269"/>
      <c r="P22" s="268"/>
      <c r="Q22" s="270"/>
      <c r="R22" s="267"/>
      <c r="S22" s="267"/>
      <c r="T22" s="267"/>
      <c r="U22" s="270"/>
      <c r="V22" s="270"/>
      <c r="W22" s="267"/>
      <c r="X22" s="271" t="e">
        <f ca="1">'Юнит 23-28.02'!AD49</f>
        <v>#DIV/0!</v>
      </c>
      <c r="Y22" s="309"/>
      <c r="Z22" s="306"/>
      <c r="AA22" s="349"/>
      <c r="AB22" s="198"/>
      <c r="AC22" s="198"/>
      <c r="AD22" s="198"/>
      <c r="AE22" s="198"/>
    </row>
    <row r="23" spans="1:31" s="225" customFormat="1" ht="22" customHeight="1" thickBot="1">
      <c r="A23" s="220" t="s">
        <v>299</v>
      </c>
      <c r="B23" s="221"/>
      <c r="C23" s="222"/>
      <c r="D23" s="223">
        <f t="shared" ref="D23:AA23" si="34">SUM(D3:D22)</f>
        <v>324825.75999999989</v>
      </c>
      <c r="E23" s="223">
        <f t="shared" si="34"/>
        <v>1248</v>
      </c>
      <c r="F23" s="223">
        <f t="shared" si="34"/>
        <v>610</v>
      </c>
      <c r="G23" s="223">
        <f t="shared" si="34"/>
        <v>27</v>
      </c>
      <c r="H23" s="223">
        <f t="shared" si="34"/>
        <v>1463769</v>
      </c>
      <c r="I23" s="223">
        <f t="shared" si="34"/>
        <v>-74564</v>
      </c>
      <c r="J23" s="223">
        <f t="shared" si="34"/>
        <v>1389205</v>
      </c>
      <c r="K23" s="223">
        <f t="shared" si="34"/>
        <v>140715.41999999998</v>
      </c>
      <c r="L23" s="223">
        <f t="shared" si="34"/>
        <v>146029.15000000008</v>
      </c>
      <c r="M23" s="223">
        <f t="shared" si="34"/>
        <v>597358.15000000014</v>
      </c>
      <c r="N23" s="223">
        <f t="shared" si="34"/>
        <v>0</v>
      </c>
      <c r="O23" s="223">
        <f t="shared" si="34"/>
        <v>0</v>
      </c>
      <c r="P23" s="223">
        <f t="shared" si="34"/>
        <v>0</v>
      </c>
      <c r="Q23" s="223">
        <f t="shared" si="34"/>
        <v>291733.14</v>
      </c>
      <c r="R23" s="223">
        <f t="shared" si="34"/>
        <v>115</v>
      </c>
      <c r="S23" s="223">
        <f t="shared" si="34"/>
        <v>29523.299999999996</v>
      </c>
      <c r="T23" s="223">
        <f t="shared" si="34"/>
        <v>15460.5</v>
      </c>
      <c r="U23" s="223">
        <f t="shared" si="34"/>
        <v>0</v>
      </c>
      <c r="V23" s="223">
        <f t="shared" si="34"/>
        <v>14000</v>
      </c>
      <c r="W23" s="223">
        <f t="shared" si="34"/>
        <v>9445</v>
      </c>
      <c r="X23" s="223" t="e">
        <f t="shared" ca="1" si="34"/>
        <v>#DIV/0!</v>
      </c>
      <c r="Y23" s="223">
        <f t="shared" si="34"/>
        <v>163715.33999999997</v>
      </c>
      <c r="Z23" s="259">
        <f t="shared" si="34"/>
        <v>157694.56999999995</v>
      </c>
      <c r="AA23" s="256">
        <f t="shared" si="34"/>
        <v>157694.56999999998</v>
      </c>
      <c r="AB23" s="224">
        <f>K23/J23</f>
        <v>0.10129204832980013</v>
      </c>
      <c r="AC23" s="224">
        <f>Z23/K23</f>
        <v>1.1206630374979514</v>
      </c>
      <c r="AD23" s="224">
        <f>Z23/J23</f>
        <v>0.11351425455566309</v>
      </c>
      <c r="AE23" s="224">
        <f t="shared" si="3"/>
        <v>0.21000006478525488</v>
      </c>
    </row>
    <row r="24" spans="1:31">
      <c r="H24" s="229" t="s">
        <v>313</v>
      </c>
      <c r="J24" s="230"/>
      <c r="M24" s="230"/>
      <c r="R24" s="230"/>
      <c r="S24" s="230"/>
      <c r="T24" s="230"/>
      <c r="X24" s="230"/>
    </row>
    <row r="25" spans="1:31" s="227" customFormat="1">
      <c r="A25" s="231"/>
      <c r="B25" s="231"/>
      <c r="D25" s="232"/>
      <c r="E25" s="232"/>
      <c r="F25" s="232"/>
      <c r="G25" s="232"/>
      <c r="I25" s="233">
        <f>-I23/H23</f>
        <v>5.0939731610657145E-2</v>
      </c>
      <c r="J25" s="234">
        <v>0</v>
      </c>
      <c r="K25" s="258">
        <f>K23/$J$23</f>
        <v>0.10129204832980013</v>
      </c>
      <c r="L25" s="258">
        <f>L23/$J$23</f>
        <v>0.10511706335638014</v>
      </c>
      <c r="M25" s="258">
        <f>M23/$J$23</f>
        <v>0.4300000000000001</v>
      </c>
      <c r="N25" s="258"/>
      <c r="O25" s="258"/>
      <c r="P25" s="258"/>
      <c r="Q25" s="258">
        <f>Q23/$J$23</f>
        <v>0.21000006478525488</v>
      </c>
      <c r="R25" s="258">
        <f t="shared" ref="R25:V25" si="35">R23/$J$23</f>
        <v>8.2781159008209735E-5</v>
      </c>
      <c r="S25" s="258">
        <f t="shared" si="35"/>
        <v>2.1251939058670243E-2</v>
      </c>
      <c r="T25" s="258">
        <f t="shared" si="35"/>
        <v>1.1129027033447187E-2</v>
      </c>
      <c r="U25" s="258">
        <f t="shared" si="35"/>
        <v>0</v>
      </c>
      <c r="V25" s="258">
        <f t="shared" si="35"/>
        <v>1.0077706314042924E-2</v>
      </c>
      <c r="W25" s="225"/>
      <c r="X25" s="233" t="e">
        <f ca="1">X23/$J$23</f>
        <v>#DIV/0!</v>
      </c>
      <c r="Y25" s="233"/>
      <c r="Z25" s="233">
        <f>Z23/K23</f>
        <v>1.1206630374979514</v>
      </c>
      <c r="AA25" s="181" t="s">
        <v>35</v>
      </c>
      <c r="AB25" s="225"/>
      <c r="AC25" s="235"/>
      <c r="AD25" s="235"/>
      <c r="AE25" s="235"/>
    </row>
    <row r="27" spans="1:31">
      <c r="A27" s="226" t="s">
        <v>941</v>
      </c>
      <c r="D27" s="257">
        <f>D3+D5+D7+D9+D11</f>
        <v>80759.524982104544</v>
      </c>
      <c r="E27" s="257">
        <f t="shared" ref="E27:X27" si="36">E3+E5+E7+E9+E11</f>
        <v>433</v>
      </c>
      <c r="F27" s="257">
        <f t="shared" si="36"/>
        <v>278</v>
      </c>
      <c r="G27" s="257">
        <f t="shared" si="36"/>
        <v>8</v>
      </c>
      <c r="H27" s="257">
        <f t="shared" si="36"/>
        <v>454817</v>
      </c>
      <c r="I27" s="257">
        <f t="shared" si="36"/>
        <v>-12888</v>
      </c>
      <c r="J27" s="257">
        <f>J3+J5+J7+J9+J11</f>
        <v>441929</v>
      </c>
      <c r="K27" s="257">
        <f>K3+K5+K7+K9+K11</f>
        <v>39988.289999999994</v>
      </c>
      <c r="L27" s="257">
        <f t="shared" si="36"/>
        <v>49537.99000000002</v>
      </c>
      <c r="M27" s="257">
        <f t="shared" si="36"/>
        <v>190029.47</v>
      </c>
      <c r="N27" s="257">
        <f t="shared" ref="N27:Q27" si="37">N3+N5+N7+N9+N11</f>
        <v>0</v>
      </c>
      <c r="O27" s="257">
        <f t="shared" si="37"/>
        <v>0</v>
      </c>
      <c r="P27" s="257">
        <f t="shared" si="37"/>
        <v>0</v>
      </c>
      <c r="Q27" s="257">
        <f t="shared" si="37"/>
        <v>114613.74501789549</v>
      </c>
      <c r="R27" s="257">
        <f t="shared" si="36"/>
        <v>45</v>
      </c>
      <c r="S27" s="257">
        <f t="shared" si="36"/>
        <v>10573.57</v>
      </c>
      <c r="T27" s="257">
        <f t="shared" si="36"/>
        <v>12209.7</v>
      </c>
      <c r="U27" s="257">
        <f t="shared" si="36"/>
        <v>0</v>
      </c>
      <c r="V27" s="257">
        <f t="shared" si="36"/>
        <v>14000</v>
      </c>
      <c r="W27" s="257">
        <f t="shared" si="36"/>
        <v>4385</v>
      </c>
      <c r="X27" s="257">
        <f t="shared" si="36"/>
        <v>1863.4258567208158</v>
      </c>
      <c r="Y27" s="257">
        <f>Y3+Y5+Y7+Y9+Y11</f>
        <v>15316.234982104548</v>
      </c>
      <c r="Z27" s="257">
        <f>Z3+Z5+Z7+Z9+Z11</f>
        <v>13452.809125383734</v>
      </c>
      <c r="AA27" s="258">
        <f>Z23/J23</f>
        <v>0.11351425455566309</v>
      </c>
    </row>
    <row r="28" spans="1:31">
      <c r="A28" s="226" t="s">
        <v>942</v>
      </c>
      <c r="D28" s="257">
        <f>D4+D6+D8+D10+D12</f>
        <v>68733.925017895497</v>
      </c>
      <c r="E28" s="257">
        <f>E4+E6+E8+E10+E12</f>
        <v>165</v>
      </c>
      <c r="F28" s="257">
        <f>F4+F6+F8+F10+F12</f>
        <v>46</v>
      </c>
      <c r="G28" s="257">
        <f>G4+G6+G8+G10+G12</f>
        <v>4</v>
      </c>
      <c r="H28" s="257">
        <f>H4+H6+H8+H10+H12</f>
        <v>205934</v>
      </c>
      <c r="I28" s="257">
        <f>I4+I6+I8+I10+I12</f>
        <v>-17932</v>
      </c>
      <c r="J28" s="257">
        <f>J4+J6+J8+J10+J12</f>
        <v>188002</v>
      </c>
      <c r="K28" s="257">
        <f>K4+K6+K8+K10+K12</f>
        <v>28164</v>
      </c>
      <c r="L28" s="257">
        <f t="shared" ref="L28:X28" si="38">L4+L6+L8+L10+L12</f>
        <v>17667.349999999999</v>
      </c>
      <c r="M28" s="257">
        <f t="shared" si="38"/>
        <v>80840.86</v>
      </c>
      <c r="N28" s="257">
        <f t="shared" si="38"/>
        <v>0</v>
      </c>
      <c r="O28" s="257">
        <f t="shared" si="38"/>
        <v>0</v>
      </c>
      <c r="P28" s="257">
        <f t="shared" si="38"/>
        <v>0</v>
      </c>
      <c r="Q28" s="257">
        <f t="shared" si="38"/>
        <v>19268.404982104512</v>
      </c>
      <c r="R28" s="257">
        <f t="shared" si="38"/>
        <v>0</v>
      </c>
      <c r="S28" s="257">
        <f t="shared" si="38"/>
        <v>1491.46</v>
      </c>
      <c r="T28" s="257">
        <f t="shared" si="38"/>
        <v>0</v>
      </c>
      <c r="U28" s="257">
        <f t="shared" si="38"/>
        <v>0</v>
      </c>
      <c r="V28" s="257">
        <f t="shared" si="38"/>
        <v>0</v>
      </c>
      <c r="W28" s="257">
        <f t="shared" si="38"/>
        <v>0</v>
      </c>
      <c r="X28" s="257">
        <f t="shared" si="38"/>
        <v>792.72414327918455</v>
      </c>
      <c r="Y28" s="257">
        <f>Y4+Y6+Y8+Y10+Y12</f>
        <v>40569.925017895483</v>
      </c>
      <c r="Z28" s="257">
        <f>Z4+Z6+Z8+Z10+Z12</f>
        <v>39777.200874616297</v>
      </c>
    </row>
    <row r="29" spans="1:31">
      <c r="A29" s="298" t="s">
        <v>998</v>
      </c>
      <c r="B29" s="298"/>
      <c r="C29" s="299"/>
      <c r="D29" s="300">
        <f t="shared" ref="D29:Z29" si="39">D27+D28</f>
        <v>149493.45000000004</v>
      </c>
      <c r="E29" s="300">
        <f t="shared" si="39"/>
        <v>598</v>
      </c>
      <c r="F29" s="300">
        <f t="shared" si="39"/>
        <v>324</v>
      </c>
      <c r="G29" s="300">
        <f t="shared" si="39"/>
        <v>12</v>
      </c>
      <c r="H29" s="300">
        <f t="shared" si="39"/>
        <v>660751</v>
      </c>
      <c r="I29" s="300">
        <f t="shared" si="39"/>
        <v>-30820</v>
      </c>
      <c r="J29" s="300">
        <f t="shared" si="39"/>
        <v>629931</v>
      </c>
      <c r="K29" s="300">
        <f t="shared" si="39"/>
        <v>68152.289999999994</v>
      </c>
      <c r="L29" s="300">
        <f t="shared" si="39"/>
        <v>67205.340000000026</v>
      </c>
      <c r="M29" s="300">
        <f t="shared" si="39"/>
        <v>270870.33</v>
      </c>
      <c r="N29" s="300">
        <f t="shared" si="39"/>
        <v>0</v>
      </c>
      <c r="O29" s="300">
        <f t="shared" si="39"/>
        <v>0</v>
      </c>
      <c r="P29" s="300">
        <f t="shared" si="39"/>
        <v>0</v>
      </c>
      <c r="Q29" s="300">
        <f t="shared" si="39"/>
        <v>133882.15</v>
      </c>
      <c r="R29" s="300">
        <f t="shared" si="39"/>
        <v>45</v>
      </c>
      <c r="S29" s="300">
        <f t="shared" si="39"/>
        <v>12065.029999999999</v>
      </c>
      <c r="T29" s="300">
        <f t="shared" si="39"/>
        <v>12209.7</v>
      </c>
      <c r="U29" s="300">
        <f t="shared" si="39"/>
        <v>0</v>
      </c>
      <c r="V29" s="300">
        <f t="shared" si="39"/>
        <v>14000</v>
      </c>
      <c r="W29" s="300">
        <f t="shared" si="39"/>
        <v>4385</v>
      </c>
      <c r="X29" s="300">
        <f t="shared" si="39"/>
        <v>2656.1500000000005</v>
      </c>
      <c r="Y29" s="300">
        <f t="shared" si="39"/>
        <v>55886.160000000033</v>
      </c>
      <c r="Z29" s="300">
        <f t="shared" si="39"/>
        <v>53230.010000000031</v>
      </c>
    </row>
    <row r="31" spans="1:31">
      <c r="A31" s="226" t="s">
        <v>1260</v>
      </c>
      <c r="I31" s="258"/>
      <c r="J31" s="258"/>
      <c r="K31" s="258">
        <f t="shared" ref="K31:Q31" si="40">(K11+K13)/($J$11+$J$13)</f>
        <v>9.044951579740397E-2</v>
      </c>
      <c r="L31" s="258">
        <f t="shared" si="40"/>
        <v>0.11623569758134142</v>
      </c>
      <c r="M31" s="258">
        <f t="shared" si="40"/>
        <v>0.43</v>
      </c>
      <c r="N31" s="258">
        <f t="shared" si="40"/>
        <v>0</v>
      </c>
      <c r="O31" s="258">
        <f t="shared" si="40"/>
        <v>0</v>
      </c>
      <c r="P31" s="258">
        <f t="shared" si="40"/>
        <v>0</v>
      </c>
      <c r="Q31" s="258">
        <f t="shared" si="40"/>
        <v>0.25631071658829968</v>
      </c>
      <c r="R31" s="258">
        <f>(R11+S11+T11+R13+S13+T13)/($J$11+$J$13)</f>
        <v>7.690502723149123E-2</v>
      </c>
      <c r="S31" s="258"/>
      <c r="T31" s="258"/>
      <c r="U31" s="258">
        <f t="shared" ref="U31:Z31" si="41">(U11+U13)/($J$11+$J$13)</f>
        <v>0</v>
      </c>
      <c r="V31" s="258">
        <f t="shared" si="41"/>
        <v>0</v>
      </c>
      <c r="W31" s="258">
        <f t="shared" si="41"/>
        <v>7.0786181783937347E-3</v>
      </c>
      <c r="X31" s="258">
        <f t="shared" si="41"/>
        <v>4.2484268394194008E-3</v>
      </c>
      <c r="Y31" s="258">
        <f t="shared" si="41"/>
        <v>3.7177660979857419E-2</v>
      </c>
      <c r="Z31" s="258">
        <f t="shared" si="41"/>
        <v>3.2929234140438024E-2</v>
      </c>
    </row>
    <row r="32" spans="1:31" s="227" customFormat="1">
      <c r="A32" s="322" t="s">
        <v>1259</v>
      </c>
      <c r="B32" s="231"/>
      <c r="D32" s="232"/>
      <c r="E32" s="232"/>
      <c r="F32" s="232"/>
      <c r="G32" s="232"/>
      <c r="I32" s="258"/>
      <c r="J32" s="258"/>
      <c r="K32" s="258">
        <f>K15/$J$15</f>
        <v>8.1746707523207798E-2</v>
      </c>
      <c r="L32" s="258">
        <f>L15/$J$15</f>
        <v>0.1253067404253782</v>
      </c>
      <c r="M32" s="258">
        <f>M15/$J$15</f>
        <v>0.43000000000000005</v>
      </c>
      <c r="N32" s="258"/>
      <c r="O32" s="258"/>
      <c r="P32" s="258"/>
      <c r="Q32" s="258">
        <f>Q15/$J$15</f>
        <v>0.30932991230387408</v>
      </c>
      <c r="R32" s="258">
        <f>(R15+S15+T15)/$J$15</f>
        <v>2.7844094331606877E-2</v>
      </c>
      <c r="S32" s="258"/>
      <c r="T32" s="258"/>
      <c r="U32" s="258">
        <f>U15/$J$15</f>
        <v>0</v>
      </c>
      <c r="V32" s="258">
        <f>V15/$J$15</f>
        <v>0</v>
      </c>
      <c r="W32" s="258"/>
      <c r="X32" s="258">
        <f>X15/$J$15</f>
        <v>4.4781202806336478E-3</v>
      </c>
      <c r="Y32" s="258"/>
      <c r="Z32" s="258">
        <f>Z15/K15</f>
        <v>0.26049275598352234</v>
      </c>
      <c r="AA32" s="181"/>
      <c r="AB32" s="225"/>
      <c r="AC32" s="235"/>
      <c r="AD32" s="235"/>
      <c r="AE32" s="235"/>
    </row>
    <row r="33" spans="1:26">
      <c r="A33" s="322" t="s">
        <v>1263</v>
      </c>
      <c r="K33" s="258">
        <f>K17/$J$17</f>
        <v>6.1562875790975191E-2</v>
      </c>
      <c r="L33" s="258">
        <f>L17/$J$17</f>
        <v>0.1132858955539523</v>
      </c>
      <c r="M33" s="258">
        <f>M17/$J$17</f>
        <v>0.42999999999999988</v>
      </c>
      <c r="N33" s="258"/>
      <c r="O33" s="258"/>
      <c r="P33" s="258"/>
      <c r="Q33" s="258">
        <f>Q17/$J$17</f>
        <v>0.27077988947232035</v>
      </c>
      <c r="R33" s="258">
        <f>(R17+S17+T17)/$J$17</f>
        <v>4.7172759322448035E-2</v>
      </c>
      <c r="S33" s="258"/>
      <c r="T33" s="258"/>
      <c r="U33" s="258">
        <f>U17/$J$17</f>
        <v>0</v>
      </c>
      <c r="V33" s="258">
        <f>V17/$J$17</f>
        <v>0</v>
      </c>
      <c r="W33" s="258"/>
      <c r="X33" s="258">
        <f>X17/$J$17</f>
        <v>4.3892214760874538E-3</v>
      </c>
      <c r="Y33" s="258"/>
      <c r="Z33" s="258">
        <f>Z17/K17</f>
        <v>1.182682866073814</v>
      </c>
    </row>
    <row r="34" spans="1:26">
      <c r="A34" s="322" t="s">
        <v>1753</v>
      </c>
      <c r="I34" s="258"/>
      <c r="J34" s="258"/>
      <c r="K34" s="258">
        <f>K19/$J$19</f>
        <v>6.6209240258584892E-2</v>
      </c>
      <c r="L34" s="258">
        <f>L19/$J$19</f>
        <v>0.10120313148686325</v>
      </c>
      <c r="M34" s="258">
        <f>M19/$J$19</f>
        <v>0.43</v>
      </c>
      <c r="N34" s="258"/>
      <c r="O34" s="258"/>
      <c r="P34" s="258"/>
      <c r="Q34" s="258">
        <f>Q19/$J$19</f>
        <v>0.25842362692514714</v>
      </c>
      <c r="R34" s="258">
        <f>(R19+S19+T19)/$J$19</f>
        <v>2.3752505782575171E-2</v>
      </c>
      <c r="S34" s="258"/>
      <c r="T34" s="258"/>
      <c r="U34" s="258">
        <f>U19/$J$19</f>
        <v>0</v>
      </c>
      <c r="V34" s="258">
        <f>V19/$J$19</f>
        <v>0</v>
      </c>
      <c r="W34" s="258"/>
      <c r="X34" s="258">
        <f>X19/$J$19</f>
        <v>4.4206768270730829E-3</v>
      </c>
      <c r="Y34" s="258"/>
      <c r="Z34" s="258">
        <f>Z19/K19</f>
        <v>2.1243451400127662</v>
      </c>
    </row>
  </sheetData>
  <mergeCells count="30">
    <mergeCell ref="Q1:Q2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Y1:Y2"/>
    <mergeCell ref="A13:A22"/>
    <mergeCell ref="AA13:AA22"/>
    <mergeCell ref="P1:P2"/>
    <mergeCell ref="K1:K2"/>
    <mergeCell ref="L1:L2"/>
    <mergeCell ref="M1:M2"/>
    <mergeCell ref="N1:N2"/>
    <mergeCell ref="O1:O2"/>
    <mergeCell ref="A1:C1"/>
    <mergeCell ref="D1:D2"/>
    <mergeCell ref="E1:G1"/>
    <mergeCell ref="H1:J1"/>
    <mergeCell ref="V1:V2"/>
    <mergeCell ref="A3:A12"/>
    <mergeCell ref="AA3:AA12"/>
    <mergeCell ref="B13:C13"/>
  </mergeCells>
  <conditionalFormatting sqref="J2">
    <cfRule type="dataBar" priority="1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23">
    <cfRule type="dataBar" priority="1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23">
    <cfRule type="dataBar" priority="1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23">
    <cfRule type="dataBar" priority="1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1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1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1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7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7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7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7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7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7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7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7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7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7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22">
    <cfRule type="dataBar" priority="17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22">
    <cfRule type="dataBar" priority="1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22">
    <cfRule type="dataBar" priority="1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5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5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5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5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5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5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5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5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4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4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4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4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4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4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4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4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4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4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4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4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21:L22 L12"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21:M22 M12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4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21:L22 L12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21:M22 M12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21:J22 J12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21:J22 J12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J21:J22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{2B39508D-BA60-469E-A774-190447F2D58A}</x14:id>
        </ext>
      </extLst>
    </cfRule>
  </conditionalFormatting>
  <conditionalFormatting sqref="L21:L22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{D4DE3395-08E5-44A3-99F6-B31BCDF754ED}</x14:id>
        </ext>
      </extLst>
    </cfRule>
  </conditionalFormatting>
  <conditionalFormatting sqref="M21:M22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{7683FADA-8B49-47B2-8F77-AC7F96669BB0}</x14:id>
        </ext>
      </extLst>
    </cfRule>
  </conditionalFormatting>
  <conditionalFormatting sqref="L21:L22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{5E84C0A7-BF52-40FD-A3E4-4F8C341804FB}</x14:id>
        </ext>
      </extLst>
    </cfRule>
  </conditionalFormatting>
  <conditionalFormatting sqref="M21:M22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{40641DD5-9F07-4B39-9F31-8594A0240642}</x14:id>
        </ext>
      </extLst>
    </cfRule>
  </conditionalFormatting>
  <conditionalFormatting sqref="J21:J22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{CB3F2B39-F7F9-45F4-BDE5-0AB9B09BB599}</x14:id>
        </ext>
      </extLst>
    </cfRule>
  </conditionalFormatting>
  <conditionalFormatting sqref="J21:J22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{F82F9CD2-8FEE-49FE-B967-8ECC619D7EBD}</x14:id>
        </ext>
      </extLst>
    </cfRule>
  </conditionalFormatting>
  <conditionalFormatting sqref="L21:L22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{C39E8199-1C43-46F3-A397-BFD6C2DFF8F2}</x14:id>
        </ext>
      </extLst>
    </cfRule>
  </conditionalFormatting>
  <conditionalFormatting sqref="M21:M22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{CE74E839-0010-459A-B75A-646BEC4843E0}</x14:id>
        </ext>
      </extLst>
    </cfRule>
  </conditionalFormatting>
  <conditionalFormatting sqref="J21:J22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{13DA1E3F-9EC5-496B-A114-0B9345D0A6A7}</x14:id>
        </ext>
      </extLst>
    </cfRule>
  </conditionalFormatting>
  <conditionalFormatting sqref="L21:L22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{E55C39DA-16AB-44B0-8DB7-7311A8C686A7}</x14:id>
        </ext>
      </extLst>
    </cfRule>
  </conditionalFormatting>
  <conditionalFormatting sqref="M21:M22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{6E912CCF-2721-4B23-B2FF-0DF9CF818CF3}</x14:id>
        </ext>
      </extLst>
    </cfRule>
  </conditionalFormatting>
  <conditionalFormatting sqref="L21:L22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{2D187512-AF02-494C-98C0-611932FCDB22}</x14:id>
        </ext>
      </extLst>
    </cfRule>
  </conditionalFormatting>
  <conditionalFormatting sqref="M21:M22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{356F95E6-7296-4B0E-83DE-B19F591F6FA4}</x14:id>
        </ext>
      </extLst>
    </cfRule>
  </conditionalFormatting>
  <conditionalFormatting sqref="J21:J22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{34F83905-3BE4-400D-A38C-5F1756A5962A}</x14:id>
        </ext>
      </extLst>
    </cfRule>
  </conditionalFormatting>
  <conditionalFormatting sqref="L13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1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1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L19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{C5CB6AF1-6247-4C38-9BBD-BC761324EB8C}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{484B5DBD-85D8-4640-8F59-E99CD933D1C0}</x14:id>
        </ext>
      </extLst>
    </cfRule>
  </conditionalFormatting>
  <conditionalFormatting sqref="M19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{5A07832D-82DD-4587-B7AA-AF815D940088}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{1D3A18F1-5964-4A2A-9BAE-FCD66501C182}</x14:id>
        </ext>
      </extLst>
    </cfRule>
  </conditionalFormatting>
  <conditionalFormatting sqref="L19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{2B0EAB40-27A5-4E9B-BF18-96447F6E92D7}</x14:id>
        </ext>
      </extLst>
    </cfRule>
  </conditionalFormatting>
  <conditionalFormatting sqref="M19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{AC744CDB-84B7-4A5B-8B52-1160FD0FA913}</x14:id>
        </ext>
      </extLst>
    </cfRule>
  </conditionalFormatting>
  <conditionalFormatting sqref="J19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{2AB514C8-3A53-4E5F-BC05-7C2873F24EF8}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{64647E2E-E03E-4EE2-B182-155864E9785A}</x14:id>
        </ext>
      </extLst>
    </cfRule>
  </conditionalFormatting>
  <conditionalFormatting sqref="J1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{E04A4D37-7DC6-45FF-B786-6749EDCED333}</x14:id>
        </ext>
      </extLst>
    </cfRule>
  </conditionalFormatting>
  <conditionalFormatting sqref="J1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{83775C81-D21E-43E2-B522-B2D8E63219A0}</x14:id>
        </ext>
      </extLst>
    </cfRule>
  </conditionalFormatting>
  <conditionalFormatting sqref="L1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{926AE387-6386-4584-B604-28B1F6214AE3}</x14:id>
        </ext>
      </extLst>
    </cfRule>
  </conditionalFormatting>
  <conditionalFormatting sqref="M19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{A077E44F-B9EE-46ED-8680-9432EE500D48}</x14:id>
        </ext>
      </extLst>
    </cfRule>
  </conditionalFormatting>
  <conditionalFormatting sqref="L1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{E14D90CF-DCC0-4865-970E-6B5A1033C0AC}</x14:id>
        </ext>
      </extLst>
    </cfRule>
  </conditionalFormatting>
  <conditionalFormatting sqref="M19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{B8DA529E-F36C-4A0A-B0AC-FD7CEDECE8AA}</x14:id>
        </ext>
      </extLst>
    </cfRule>
  </conditionalFormatting>
  <conditionalFormatting sqref="J1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{EE4CEF0C-8EBA-4729-9A86-A7D31A763631}</x14:id>
        </ext>
      </extLst>
    </cfRule>
  </conditionalFormatting>
  <conditionalFormatting sqref="J1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{05D52910-3E18-4F4A-84F3-2CC36C1C394B}</x14:id>
        </ext>
      </extLst>
    </cfRule>
  </conditionalFormatting>
  <conditionalFormatting sqref="L1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{974F4F42-42D6-4620-8801-CB5B8B5D0902}</x14:id>
        </ext>
      </extLst>
    </cfRule>
  </conditionalFormatting>
  <conditionalFormatting sqref="M19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{532CA8BA-0850-4499-8756-4205EA91096F}</x14:id>
        </ext>
      </extLst>
    </cfRule>
  </conditionalFormatting>
  <conditionalFormatting sqref="J1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{811DD1A7-EAF4-4CCB-8A89-CCEA705D11E1}</x14:id>
        </ext>
      </extLst>
    </cfRule>
  </conditionalFormatting>
  <conditionalFormatting sqref="L1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{089E66B4-14B3-46D4-A5FC-DAFE2C79179E}</x14:id>
        </ext>
      </extLst>
    </cfRule>
  </conditionalFormatting>
  <conditionalFormatting sqref="M1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{0E20C4EA-8093-4725-81C4-19DF0055A5D7}</x14:id>
        </ext>
      </extLst>
    </cfRule>
  </conditionalFormatting>
  <conditionalFormatting sqref="L1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{68B24318-0DE8-42BD-A459-C6BDA45E717B}</x14:id>
        </ext>
      </extLst>
    </cfRule>
  </conditionalFormatting>
  <conditionalFormatting sqref="M19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{1F76D5E1-13DF-492B-80BD-EF1D6B336366}</x14:id>
        </ext>
      </extLst>
    </cfRule>
  </conditionalFormatting>
  <conditionalFormatting sqref="J19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{A05FB78D-37DC-4F95-98D7-6CC66BC89191}</x14:id>
        </ext>
      </extLst>
    </cfRule>
  </conditionalFormatting>
  <conditionalFormatting sqref="L2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{524ECE3F-24E8-44A0-9B37-CC556F4ABA3A}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{D69FB64B-C9AF-460A-B93B-20DEDC63A12C}</x14:id>
        </ext>
      </extLst>
    </cfRule>
  </conditionalFormatting>
  <conditionalFormatting sqref="M2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{25737909-EFBA-46AC-BC1F-61B75522E98D}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{1EA18204-F7F9-483C-9477-70857B2A70C6}</x14:id>
        </ext>
      </extLst>
    </cfRule>
  </conditionalFormatting>
  <conditionalFormatting sqref="L2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{2CE57161-6736-448B-B5BC-6351E46A469B}</x14:id>
        </ext>
      </extLst>
    </cfRule>
  </conditionalFormatting>
  <conditionalFormatting sqref="M20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{86C11E4A-9BE4-4F63-BB1D-8C4E22CAD6EB}</x14:id>
        </ext>
      </extLst>
    </cfRule>
  </conditionalFormatting>
  <conditionalFormatting sqref="J2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{8BA437C0-E296-43F2-B897-6E1606400FE6}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{3ED6EE69-580B-4DA8-9DCC-474010F2ED22}</x14:id>
        </ext>
      </extLst>
    </cfRule>
  </conditionalFormatting>
  <conditionalFormatting sqref="J2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{1534D711-7FF8-49D6-ADFB-24D32F96CEDB}</x14:id>
        </ext>
      </extLst>
    </cfRule>
  </conditionalFormatting>
  <conditionalFormatting sqref="J2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{61EF640A-B11F-4978-A452-6AC9F22A838E}</x14:id>
        </ext>
      </extLst>
    </cfRule>
  </conditionalFormatting>
  <conditionalFormatting sqref="L2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{5360F058-A7D7-4D07-9B45-80063B649B2C}</x14:id>
        </ext>
      </extLst>
    </cfRule>
  </conditionalFormatting>
  <conditionalFormatting sqref="M2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{CDB0262B-4F01-4C8D-843F-AC1BE34E915A}</x14:id>
        </ext>
      </extLst>
    </cfRule>
  </conditionalFormatting>
  <conditionalFormatting sqref="L2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{26D2463E-5333-4D9F-A74E-01D5D7111BB7}</x14:id>
        </ext>
      </extLst>
    </cfRule>
  </conditionalFormatting>
  <conditionalFormatting sqref="M20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{A6C51B0A-D01A-4CCB-A21B-115CDB45AFF7}</x14:id>
        </ext>
      </extLst>
    </cfRule>
  </conditionalFormatting>
  <conditionalFormatting sqref="J2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{0C427211-81F1-41FE-82F2-0B817F230694}</x14:id>
        </ext>
      </extLst>
    </cfRule>
  </conditionalFormatting>
  <conditionalFormatting sqref="J2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{8944CAF0-29F0-47FA-96B0-357D41F3D847}</x14:id>
        </ext>
      </extLst>
    </cfRule>
  </conditionalFormatting>
  <conditionalFormatting sqref="L2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{84A3BB9B-31DD-47E7-918A-A515150A179E}</x14:id>
        </ext>
      </extLst>
    </cfRule>
  </conditionalFormatting>
  <conditionalFormatting sqref="M2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{A7DE6900-3EA9-402E-AB1D-0BF17850BFC6}</x14:id>
        </ext>
      </extLst>
    </cfRule>
  </conditionalFormatting>
  <conditionalFormatting sqref="J2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{B4849926-C9F7-4DA9-B303-888F2311B504}</x14:id>
        </ext>
      </extLst>
    </cfRule>
  </conditionalFormatting>
  <conditionalFormatting sqref="L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{31BC7E87-263A-40E2-9489-D92C2AE26A1F}</x14:id>
        </ext>
      </extLst>
    </cfRule>
  </conditionalFormatting>
  <conditionalFormatting sqref="M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{92B1A026-8889-47D4-8552-5098D8FC1D42}</x14:id>
        </ext>
      </extLst>
    </cfRule>
  </conditionalFormatting>
  <conditionalFormatting sqref="L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{3ECB0D9E-5967-45FF-B2CF-40ADB2305042}</x14:id>
        </ext>
      </extLst>
    </cfRule>
  </conditionalFormatting>
  <conditionalFormatting sqref="M2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{F38F2B44-B29D-4712-9FC7-2CD7A1D505BD}</x14:id>
        </ext>
      </extLst>
    </cfRule>
  </conditionalFormatting>
  <conditionalFormatting sqref="J20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{92316C74-334B-47B4-8A1A-7A64EEF0336A}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AC23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AD23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AE23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AC3:AC22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AD3:AD22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AE3:AE22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 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 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 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 J12</xm:sqref>
        </x14:conditionalFormatting>
        <x14:conditionalFormatting xmlns:xm="http://schemas.microsoft.com/office/excel/2006/main">
          <x14:cfRule type="dataBar" id="{2B39508D-BA60-469E-A774-190447F2D5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D4DE3395-08E5-44A3-99F6-B31BCDF754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7683FADA-8B49-47B2-8F77-AC7F96669B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5E84C0A7-BF52-40FD-A3E4-4F8C34180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40641DD5-9F07-4B39-9F31-8594A0240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CB3F2B39-F7F9-45F4-BDE5-0AB9B09BB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F82F9CD2-8FEE-49FE-B967-8ECC619D7E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C39E8199-1C43-46F3-A397-BFD6C2DFF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CE74E839-0010-459A-B75A-646BEC4843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13DA1E3F-9EC5-496B-A114-0B9345D0A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E55C39DA-16AB-44B0-8DB7-7311A8C68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6E912CCF-2721-4B23-B2FF-0DF9CF818C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2D187512-AF02-494C-98C0-611932FCD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356F95E6-7296-4B0E-83DE-B19F591F6F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34F83905-3BE4-400D-A38C-5F1756A596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CB6AF1-6247-4C38-9BBD-BC761324E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4B5DBD-85D8-4640-8F59-E99CD933D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07832D-82DD-4587-B7AA-AF815D940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3A18F1-5964-4A2A-9BAE-FCD66501C1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B0EAB40-27A5-4E9B-BF18-96447F6E9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C744CDB-84B7-4A5B-8B52-1160FD0FA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AB514C8-3A53-4E5F-BC05-7C2873F2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47E2E-E03E-4EE2-B182-155864E97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04A4D37-7DC6-45FF-B786-6749EDCED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3775C81-D21E-43E2-B522-B2D8E6321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26AE387-6386-4584-B604-28B1F62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077E44F-B9EE-46ED-8680-9432EE500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14D90CF-DCC0-4865-970E-6B5A1033C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8DA529E-F36C-4A0A-B0AC-FD7CEDECE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E4CEF0C-8EBA-4729-9A86-A7D31A763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5D52910-3E18-4F4A-84F3-2CC36C1C3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74F4F42-42D6-4620-8801-CB5B8B5D0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32CA8BA-0850-4499-8756-4205EA910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11DD1A7-EAF4-4CCB-8A89-CCEA705D1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89E66B4-14B3-46D4-A5FC-DAFE2C79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E20C4EA-8093-4725-81C4-19DF0055A5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8B24318-0DE8-42BD-A459-C6BDA45E7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76D5E1-13DF-492B-80BD-EF1D6B3363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05FB78D-37DC-4F95-98D7-6CC66BC89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524ECE3F-24E8-44A0-9B37-CC556F4AB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69FB64B-C9AF-460A-B93B-20DEDC63A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5737909-EFBA-46AC-BC1F-61B75522E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8204-F7F9-483C-9477-70857B2A70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CE57161-6736-448B-B5BC-6351E46A4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6C11E4A-9BE4-4F63-BB1D-8C4E22CAD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BA437C0-E296-43F2-B897-6E1606400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D6EE69-580B-4DA8-9DCC-474010F2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534D711-7FF8-49D6-ADFB-24D32F96C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1EF640A-B11F-4978-A452-6AC9F22A8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360F058-A7D7-4D07-9B45-80063B649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B0262B-4F01-4C8D-843F-AC1BE34E91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6D2463E-5333-4D9F-A74E-01D5D7111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6C51B0A-D01A-4CCB-A21B-115CDB45A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C427211-81F1-41FE-82F2-0B817F230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944CAF0-29F0-47FA-96B0-357D41F3D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4A3BB9B-31DD-47E7-918A-A515150A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DE6900-3EA9-402E-AB1D-0BF17850B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B4849926-C9F7-4DA9-B303-888F2311B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BC7E87-263A-40E2-9489-D92C2AE2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2B1A026-8889-47D4-8552-5098D8FC1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ECB0D9E-5967-45FF-B2CF-40ADB2305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38F2B44-B29D-4712-9FC7-2CD7A1D50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2316C74-334B-47B4-8A1A-7A64EEF0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zoomScale="90" zoomScaleNormal="90" workbookViewId="0">
      <selection activeCell="B9" sqref="B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/>
      <c r="D4" s="242" t="e">
        <f>C4/C$26</f>
        <v>#DIV/0!</v>
      </c>
      <c r="E4" s="242" t="e">
        <f>D4</f>
        <v>#DIV/0!</v>
      </c>
      <c r="F4" s="243" t="e">
        <f t="shared" ref="F4:F12" si="0">IF(AND(E4&lt;=0),"C",IF(E4&lt;=0.8,"A",IF(E4&lt;=0.95,"B","C")))</f>
        <v>#DIV/0!</v>
      </c>
      <c r="G4" s="243" t="e">
        <f>VLOOKUP(B$4:B$25,I$4:M$25,5,0)</f>
        <v>#DIV/0!</v>
      </c>
      <c r="I4" s="240" t="s">
        <v>38</v>
      </c>
      <c r="J4" s="241"/>
      <c r="K4" s="242" t="e">
        <f>J4/J$26</f>
        <v>#DIV/0!</v>
      </c>
      <c r="L4" s="242" t="e">
        <f>K4</f>
        <v>#DIV/0!</v>
      </c>
      <c r="M4" s="243" t="e">
        <f t="shared" ref="M4:M12" si="1">_xlfn.IFS(L4&lt;80%,"A",L4&lt;=95%,"B",L4&gt;95%,"C")</f>
        <v>#DIV/0!</v>
      </c>
    </row>
    <row r="5" spans="2:17" ht="28.5" customHeight="1" outlineLevel="1" thickBot="1">
      <c r="B5" s="240" t="s">
        <v>39</v>
      </c>
      <c r="C5" s="241"/>
      <c r="D5" s="242" t="e">
        <f>C5/C$26</f>
        <v>#DIV/0!</v>
      </c>
      <c r="E5" s="242" t="e">
        <f>D5+E4</f>
        <v>#DIV/0!</v>
      </c>
      <c r="F5" s="243" t="e">
        <f t="shared" si="0"/>
        <v>#DIV/0!</v>
      </c>
      <c r="G5" s="243" t="e">
        <f>VLOOKUP(B$4:B$25,I$4:M$25,5,0)</f>
        <v>#DIV/0!</v>
      </c>
      <c r="I5" s="240" t="s">
        <v>39</v>
      </c>
      <c r="J5" s="241"/>
      <c r="K5" s="242" t="e">
        <f>J5/J$26</f>
        <v>#DIV/0!</v>
      </c>
      <c r="L5" s="242" t="e">
        <f>K5+L4</f>
        <v>#DIV/0!</v>
      </c>
      <c r="M5" s="243" t="e">
        <f t="shared" si="1"/>
        <v>#DIV/0!</v>
      </c>
    </row>
    <row r="6" spans="2:17" ht="28.5" customHeight="1" outlineLevel="1" thickBot="1">
      <c r="B6" s="240" t="s">
        <v>40</v>
      </c>
      <c r="C6" s="241"/>
      <c r="D6" s="242" t="e">
        <f>C6/C$26</f>
        <v>#DIV/0!</v>
      </c>
      <c r="E6" s="242" t="e">
        <f t="shared" ref="E6:E25" si="2">D6+E5</f>
        <v>#DIV/0!</v>
      </c>
      <c r="F6" s="243" t="e">
        <f t="shared" si="0"/>
        <v>#DIV/0!</v>
      </c>
      <c r="G6" s="243" t="e">
        <f>VLOOKUP(B$4:B$25,I$4:M$25,5,0)</f>
        <v>#DIV/0!</v>
      </c>
      <c r="I6" s="240" t="s">
        <v>40</v>
      </c>
      <c r="J6" s="241"/>
      <c r="K6" s="242" t="e">
        <f>J6/J$26</f>
        <v>#DIV/0!</v>
      </c>
      <c r="L6" s="242" t="e">
        <f t="shared" ref="L6:L25" si="3">K6+L5</f>
        <v>#DIV/0!</v>
      </c>
      <c r="M6" s="243" t="e">
        <f t="shared" si="1"/>
        <v>#DIV/0!</v>
      </c>
    </row>
    <row r="7" spans="2:17" ht="28.5" customHeight="1" outlineLevel="1" thickBot="1">
      <c r="B7" s="240" t="s">
        <v>41</v>
      </c>
      <c r="C7" s="241"/>
      <c r="D7" s="242" t="e">
        <f>C7/C$26</f>
        <v>#DIV/0!</v>
      </c>
      <c r="E7" s="242" t="e">
        <f t="shared" si="2"/>
        <v>#DIV/0!</v>
      </c>
      <c r="F7" s="243" t="e">
        <f t="shared" si="0"/>
        <v>#DIV/0!</v>
      </c>
      <c r="G7" s="243" t="e">
        <f>VLOOKUP(B$4:B$25,I$4:M$25,5,0)</f>
        <v>#DIV/0!</v>
      </c>
      <c r="I7" s="240" t="s">
        <v>41</v>
      </c>
      <c r="J7" s="241"/>
      <c r="K7" s="242" t="e">
        <f>J7/J$26</f>
        <v>#DIV/0!</v>
      </c>
      <c r="L7" s="242" t="e">
        <f t="shared" si="3"/>
        <v>#DIV/0!</v>
      </c>
      <c r="M7" s="243" t="e">
        <f t="shared" si="1"/>
        <v>#DIV/0!</v>
      </c>
    </row>
    <row r="8" spans="2:17" ht="28.5" customHeight="1" outlineLevel="1" thickBot="1">
      <c r="B8" s="240" t="s">
        <v>42</v>
      </c>
      <c r="C8" s="241"/>
      <c r="D8" s="242" t="e">
        <f>C8/C$26</f>
        <v>#DIV/0!</v>
      </c>
      <c r="E8" s="242" t="e">
        <f t="shared" si="2"/>
        <v>#DIV/0!</v>
      </c>
      <c r="F8" s="243" t="e">
        <f t="shared" si="0"/>
        <v>#DIV/0!</v>
      </c>
      <c r="G8" s="243" t="e">
        <f>VLOOKUP(B$4:B$25,I$4:M$25,5,0)</f>
        <v>#DIV/0!</v>
      </c>
      <c r="I8" s="240" t="s">
        <v>42</v>
      </c>
      <c r="J8" s="241"/>
      <c r="K8" s="242" t="e">
        <f>J8/J$26</f>
        <v>#DIV/0!</v>
      </c>
      <c r="L8" s="242" t="e">
        <f t="shared" si="3"/>
        <v>#DIV/0!</v>
      </c>
      <c r="M8" s="243" t="e">
        <f t="shared" si="1"/>
        <v>#DIV/0!</v>
      </c>
    </row>
    <row r="9" spans="2:17" ht="28.5" customHeight="1" outlineLevel="1" thickBot="1">
      <c r="B9" s="240" t="s">
        <v>43</v>
      </c>
      <c r="C9" s="241"/>
      <c r="D9" s="242" t="e">
        <f t="shared" ref="D9:D25" si="4">C9/C$26</f>
        <v>#DIV/0!</v>
      </c>
      <c r="E9" s="242" t="e">
        <f t="shared" si="2"/>
        <v>#DIV/0!</v>
      </c>
      <c r="F9" s="243" t="e">
        <f t="shared" si="0"/>
        <v>#DIV/0!</v>
      </c>
      <c r="G9" s="243" t="e">
        <f t="shared" ref="G9:G25" si="5">VLOOKUP(B$4:B$25,I$4:M$25,5,0)</f>
        <v>#DIV/0!</v>
      </c>
      <c r="I9" s="240" t="s">
        <v>43</v>
      </c>
      <c r="J9" s="241"/>
      <c r="K9" s="242" t="e">
        <f t="shared" ref="K9:K25" si="6">J9/J$26</f>
        <v>#DIV/0!</v>
      </c>
      <c r="L9" s="242" t="e">
        <f t="shared" si="3"/>
        <v>#DIV/0!</v>
      </c>
      <c r="M9" s="243" t="e">
        <f t="shared" si="1"/>
        <v>#DIV/0!</v>
      </c>
    </row>
    <row r="10" spans="2:17" ht="28.5" customHeight="1" outlineLevel="1" thickBot="1">
      <c r="B10" s="240" t="s">
        <v>44</v>
      </c>
      <c r="C10" s="241"/>
      <c r="D10" s="242" t="e">
        <f t="shared" si="4"/>
        <v>#DIV/0!</v>
      </c>
      <c r="E10" s="242" t="e">
        <f t="shared" si="2"/>
        <v>#DIV/0!</v>
      </c>
      <c r="F10" s="243" t="e">
        <f t="shared" si="0"/>
        <v>#DIV/0!</v>
      </c>
      <c r="G10" s="243" t="e">
        <f t="shared" si="5"/>
        <v>#DIV/0!</v>
      </c>
      <c r="I10" s="240" t="s">
        <v>44</v>
      </c>
      <c r="J10" s="241"/>
      <c r="K10" s="242" t="e">
        <f t="shared" si="6"/>
        <v>#DIV/0!</v>
      </c>
      <c r="L10" s="242" t="e">
        <f t="shared" si="3"/>
        <v>#DIV/0!</v>
      </c>
      <c r="M10" s="243" t="e">
        <f t="shared" si="1"/>
        <v>#DIV/0!</v>
      </c>
    </row>
    <row r="11" spans="2:17" ht="28.5" customHeight="1" outlineLevel="1" thickBot="1">
      <c r="B11" s="240" t="s">
        <v>45</v>
      </c>
      <c r="C11" s="241"/>
      <c r="D11" s="242" t="e">
        <f t="shared" si="4"/>
        <v>#DIV/0!</v>
      </c>
      <c r="E11" s="242" t="e">
        <f>D11+E8</f>
        <v>#DIV/0!</v>
      </c>
      <c r="F11" s="243" t="e">
        <f t="shared" si="0"/>
        <v>#DIV/0!</v>
      </c>
      <c r="G11" s="243" t="e">
        <f t="shared" si="5"/>
        <v>#DIV/0!</v>
      </c>
      <c r="I11" s="240" t="s">
        <v>45</v>
      </c>
      <c r="J11" s="241"/>
      <c r="K11" s="242" t="e">
        <f t="shared" si="6"/>
        <v>#DIV/0!</v>
      </c>
      <c r="L11" s="242" t="e">
        <f>K11+L8</f>
        <v>#DIV/0!</v>
      </c>
      <c r="M11" s="243" t="e">
        <f t="shared" si="1"/>
        <v>#DIV/0!</v>
      </c>
    </row>
    <row r="12" spans="2:17" ht="28.5" customHeight="1" outlineLevel="1" thickBot="1">
      <c r="B12" s="240" t="s">
        <v>46</v>
      </c>
      <c r="C12" s="241"/>
      <c r="D12" s="242" t="e">
        <f t="shared" si="4"/>
        <v>#DIV/0!</v>
      </c>
      <c r="E12" s="242" t="e">
        <f t="shared" si="2"/>
        <v>#DIV/0!</v>
      </c>
      <c r="F12" s="243" t="e">
        <f t="shared" si="0"/>
        <v>#DIV/0!</v>
      </c>
      <c r="G12" s="243" t="e">
        <f t="shared" si="5"/>
        <v>#DIV/0!</v>
      </c>
      <c r="I12" s="240" t="s">
        <v>46</v>
      </c>
      <c r="J12" s="241"/>
      <c r="K12" s="242" t="e">
        <f t="shared" si="6"/>
        <v>#DIV/0!</v>
      </c>
      <c r="L12" s="242" t="e">
        <f t="shared" si="3"/>
        <v>#DIV/0!</v>
      </c>
      <c r="M12" s="243" t="e">
        <f t="shared" si="1"/>
        <v>#DIV/0!</v>
      </c>
    </row>
    <row r="13" spans="2:17" ht="15" outlineLevel="1" thickBot="1">
      <c r="B13" s="240" t="s">
        <v>47</v>
      </c>
      <c r="C13" s="241"/>
      <c r="D13" s="242" t="e">
        <f t="shared" si="4"/>
        <v>#DIV/0!</v>
      </c>
      <c r="E13" s="242" t="e">
        <f t="shared" si="2"/>
        <v>#DIV/0!</v>
      </c>
      <c r="F13" s="243" t="e">
        <f>IF(AND(E13&lt;=0),"C",IF(E13&lt;=0.8,"A",IF(E13&lt;=0.95,"B","C")))</f>
        <v>#DIV/0!</v>
      </c>
      <c r="G13" s="243" t="e">
        <f t="shared" si="5"/>
        <v>#DIV/0!</v>
      </c>
      <c r="I13" s="240" t="s">
        <v>47</v>
      </c>
      <c r="J13" s="241"/>
      <c r="K13" s="242" t="e">
        <f t="shared" si="6"/>
        <v>#DIV/0!</v>
      </c>
      <c r="L13" s="242" t="e">
        <f t="shared" si="3"/>
        <v>#DIV/0!</v>
      </c>
      <c r="M13" s="243" t="e">
        <f>_xlfn.IFS(L13&lt;80%,"A",L13&lt;=95%,"B",L13&gt;95%,"C")</f>
        <v>#DIV/0!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/>
      <c r="D14" s="242" t="e">
        <f t="shared" si="4"/>
        <v>#DIV/0!</v>
      </c>
      <c r="E14" s="242" t="e">
        <f t="shared" si="2"/>
        <v>#DIV/0!</v>
      </c>
      <c r="F14" s="243" t="e">
        <f t="shared" ref="F14:F25" si="7">IF(AND(E14&lt;=0),"C",IF(E14&lt;=0.8,"A",IF(E14&lt;=0.95,"B","C")))</f>
        <v>#DIV/0!</v>
      </c>
      <c r="G14" s="243" t="e">
        <f t="shared" si="5"/>
        <v>#DIV/0!</v>
      </c>
      <c r="I14" s="240" t="s">
        <v>48</v>
      </c>
      <c r="J14" s="241"/>
      <c r="K14" s="242" t="e">
        <f t="shared" si="6"/>
        <v>#DIV/0!</v>
      </c>
      <c r="L14" s="242" t="e">
        <f t="shared" si="3"/>
        <v>#DIV/0!</v>
      </c>
      <c r="M14" s="243" t="e">
        <f t="shared" ref="M14:M25" si="8">_xlfn.IFS(L14&lt;80%,"A",L14&lt;=95%,"B",L14&gt;95%,"C")</f>
        <v>#DIV/0!</v>
      </c>
      <c r="P14" s="246" t="s">
        <v>333</v>
      </c>
      <c r="Q14" s="245">
        <v>0.15</v>
      </c>
    </row>
    <row r="15" spans="2:17" ht="15" outlineLevel="1" thickBot="1">
      <c r="B15" s="240" t="s">
        <v>49</v>
      </c>
      <c r="C15" s="241"/>
      <c r="D15" s="242" t="e">
        <f t="shared" si="4"/>
        <v>#DIV/0!</v>
      </c>
      <c r="E15" s="242" t="e">
        <f t="shared" si="2"/>
        <v>#DIV/0!</v>
      </c>
      <c r="F15" s="243" t="e">
        <f t="shared" si="7"/>
        <v>#DIV/0!</v>
      </c>
      <c r="G15" s="243" t="e">
        <f t="shared" si="5"/>
        <v>#DIV/0!</v>
      </c>
      <c r="I15" s="240" t="s">
        <v>49</v>
      </c>
      <c r="J15" s="241"/>
      <c r="K15" s="242" t="e">
        <f t="shared" si="6"/>
        <v>#DIV/0!</v>
      </c>
      <c r="L15" s="242" t="e">
        <f t="shared" si="3"/>
        <v>#DIV/0!</v>
      </c>
      <c r="M15" s="243" t="e">
        <f t="shared" si="8"/>
        <v>#DIV/0!</v>
      </c>
      <c r="P15" s="247" t="s">
        <v>334</v>
      </c>
      <c r="Q15" s="245">
        <v>0.05</v>
      </c>
    </row>
    <row r="16" spans="2:17" ht="26.5" outlineLevel="1" thickBot="1">
      <c r="B16" s="240" t="s">
        <v>50</v>
      </c>
      <c r="C16" s="241"/>
      <c r="D16" s="242" t="e">
        <f t="shared" si="4"/>
        <v>#DIV/0!</v>
      </c>
      <c r="E16" s="242" t="e">
        <f t="shared" si="2"/>
        <v>#DIV/0!</v>
      </c>
      <c r="F16" s="243" t="e">
        <f t="shared" si="7"/>
        <v>#DIV/0!</v>
      </c>
      <c r="G16" s="243" t="e">
        <f t="shared" si="5"/>
        <v>#DIV/0!</v>
      </c>
      <c r="I16" s="240" t="s">
        <v>50</v>
      </c>
      <c r="J16" s="241"/>
      <c r="K16" s="242" t="e">
        <f t="shared" si="6"/>
        <v>#DIV/0!</v>
      </c>
      <c r="L16" s="242" t="e">
        <f t="shared" si="3"/>
        <v>#DIV/0!</v>
      </c>
      <c r="M16" s="243" t="e">
        <f t="shared" si="8"/>
        <v>#DIV/0!</v>
      </c>
      <c r="P16" s="248"/>
      <c r="Q16" s="242"/>
    </row>
    <row r="17" spans="2:17" ht="15" outlineLevel="1" thickBot="1">
      <c r="B17" s="240" t="s">
        <v>51</v>
      </c>
      <c r="C17" s="241"/>
      <c r="D17" s="242" t="e">
        <f t="shared" si="4"/>
        <v>#DIV/0!</v>
      </c>
      <c r="E17" s="242" t="e">
        <f t="shared" si="2"/>
        <v>#DIV/0!</v>
      </c>
      <c r="F17" s="243" t="e">
        <f t="shared" si="7"/>
        <v>#DIV/0!</v>
      </c>
      <c r="G17" s="243" t="e">
        <f t="shared" si="5"/>
        <v>#DIV/0!</v>
      </c>
      <c r="I17" s="240" t="s">
        <v>51</v>
      </c>
      <c r="J17" s="241"/>
      <c r="K17" s="242" t="e">
        <f t="shared" si="6"/>
        <v>#DIV/0!</v>
      </c>
      <c r="L17" s="242" t="e">
        <f t="shared" si="3"/>
        <v>#DIV/0!</v>
      </c>
      <c r="M17" s="243" t="e">
        <f t="shared" si="8"/>
        <v>#DIV/0!</v>
      </c>
      <c r="P17" s="248"/>
      <c r="Q17" s="242"/>
    </row>
    <row r="18" spans="2:17" ht="15" outlineLevel="1" thickBot="1">
      <c r="B18" s="240" t="s">
        <v>52</v>
      </c>
      <c r="C18" s="241"/>
      <c r="D18" s="242" t="e">
        <f t="shared" si="4"/>
        <v>#DIV/0!</v>
      </c>
      <c r="E18" s="242" t="e">
        <f t="shared" si="2"/>
        <v>#DIV/0!</v>
      </c>
      <c r="F18" s="243" t="e">
        <f t="shared" si="7"/>
        <v>#DIV/0!</v>
      </c>
      <c r="G18" s="243" t="e">
        <f t="shared" si="5"/>
        <v>#DIV/0!</v>
      </c>
      <c r="I18" s="240" t="s">
        <v>52</v>
      </c>
      <c r="J18" s="241"/>
      <c r="K18" s="242" t="e">
        <f t="shared" si="6"/>
        <v>#DIV/0!</v>
      </c>
      <c r="L18" s="242" t="e">
        <f t="shared" si="3"/>
        <v>#DIV/0!</v>
      </c>
      <c r="M18" s="243" t="e">
        <f t="shared" si="8"/>
        <v>#DIV/0!</v>
      </c>
      <c r="P18" s="248"/>
      <c r="Q18" s="242"/>
    </row>
    <row r="19" spans="2:17" ht="15" outlineLevel="1" thickBot="1">
      <c r="B19" s="240" t="s">
        <v>53</v>
      </c>
      <c r="C19" s="241"/>
      <c r="D19" s="242" t="e">
        <f t="shared" si="4"/>
        <v>#DIV/0!</v>
      </c>
      <c r="E19" s="242" t="e">
        <f t="shared" si="2"/>
        <v>#DIV/0!</v>
      </c>
      <c r="F19" s="243" t="e">
        <f t="shared" si="7"/>
        <v>#DIV/0!</v>
      </c>
      <c r="G19" s="243" t="e">
        <f t="shared" si="5"/>
        <v>#DIV/0!</v>
      </c>
      <c r="I19" s="240" t="s">
        <v>53</v>
      </c>
      <c r="J19" s="241"/>
      <c r="K19" s="242" t="e">
        <f t="shared" si="6"/>
        <v>#DIV/0!</v>
      </c>
      <c r="L19" s="242" t="e">
        <f t="shared" si="3"/>
        <v>#DIV/0!</v>
      </c>
      <c r="M19" s="243" t="e">
        <f t="shared" si="8"/>
        <v>#DIV/0!</v>
      </c>
      <c r="P19" s="248"/>
      <c r="Q19" s="242"/>
    </row>
    <row r="20" spans="2:17" ht="15" outlineLevel="1" thickBot="1">
      <c r="B20" s="240" t="s">
        <v>54</v>
      </c>
      <c r="C20" s="241"/>
      <c r="D20" s="242" t="e">
        <f t="shared" si="4"/>
        <v>#DIV/0!</v>
      </c>
      <c r="E20" s="242" t="e">
        <f t="shared" si="2"/>
        <v>#DIV/0!</v>
      </c>
      <c r="F20" s="243" t="e">
        <f t="shared" si="7"/>
        <v>#DIV/0!</v>
      </c>
      <c r="G20" s="243" t="e">
        <f t="shared" si="5"/>
        <v>#DIV/0!</v>
      </c>
      <c r="I20" s="240" t="s">
        <v>54</v>
      </c>
      <c r="J20" s="241"/>
      <c r="K20" s="242" t="e">
        <f t="shared" si="6"/>
        <v>#DIV/0!</v>
      </c>
      <c r="L20" s="242" t="e">
        <f t="shared" si="3"/>
        <v>#DIV/0!</v>
      </c>
      <c r="M20" s="243" t="e">
        <f t="shared" si="8"/>
        <v>#DIV/0!</v>
      </c>
      <c r="P20" s="248"/>
      <c r="Q20" s="242"/>
    </row>
    <row r="21" spans="2:17" ht="15" outlineLevel="1" thickBot="1">
      <c r="B21" s="240" t="s">
        <v>55</v>
      </c>
      <c r="C21" s="241"/>
      <c r="D21" s="242" t="e">
        <f t="shared" si="4"/>
        <v>#DIV/0!</v>
      </c>
      <c r="E21" s="242" t="e">
        <f t="shared" si="2"/>
        <v>#DIV/0!</v>
      </c>
      <c r="F21" s="243" t="e">
        <f t="shared" si="7"/>
        <v>#DIV/0!</v>
      </c>
      <c r="G21" s="243" t="e">
        <f t="shared" si="5"/>
        <v>#DIV/0!</v>
      </c>
      <c r="I21" s="240" t="s">
        <v>55</v>
      </c>
      <c r="J21" s="241"/>
      <c r="K21" s="242" t="e">
        <f t="shared" si="6"/>
        <v>#DIV/0!</v>
      </c>
      <c r="L21" s="242" t="e">
        <f t="shared" si="3"/>
        <v>#DIV/0!</v>
      </c>
      <c r="M21" s="243" t="e">
        <f t="shared" si="8"/>
        <v>#DIV/0!</v>
      </c>
      <c r="P21" s="248"/>
      <c r="Q21" s="242"/>
    </row>
    <row r="22" spans="2:17" ht="15" outlineLevel="1" thickBot="1">
      <c r="B22" s="240" t="s">
        <v>56</v>
      </c>
      <c r="C22" s="241"/>
      <c r="D22" s="242" t="e">
        <f t="shared" si="4"/>
        <v>#DIV/0!</v>
      </c>
      <c r="E22" s="242" t="e">
        <f t="shared" si="2"/>
        <v>#DIV/0!</v>
      </c>
      <c r="F22" s="243" t="e">
        <f t="shared" si="7"/>
        <v>#DIV/0!</v>
      </c>
      <c r="G22" s="243" t="e">
        <f t="shared" si="5"/>
        <v>#DIV/0!</v>
      </c>
      <c r="I22" s="240" t="s">
        <v>56</v>
      </c>
      <c r="J22" s="241"/>
      <c r="K22" s="242" t="e">
        <f t="shared" si="6"/>
        <v>#DIV/0!</v>
      </c>
      <c r="L22" s="242" t="e">
        <f t="shared" si="3"/>
        <v>#DIV/0!</v>
      </c>
      <c r="M22" s="243" t="e">
        <f t="shared" si="8"/>
        <v>#DIV/0!</v>
      </c>
      <c r="P22" s="248"/>
      <c r="Q22" s="242"/>
    </row>
    <row r="23" spans="2:17" ht="15" outlineLevel="1" thickBot="1">
      <c r="B23" s="240" t="s">
        <v>57</v>
      </c>
      <c r="C23" s="241"/>
      <c r="D23" s="242" t="e">
        <f t="shared" si="4"/>
        <v>#DIV/0!</v>
      </c>
      <c r="E23" s="242" t="e">
        <f t="shared" si="2"/>
        <v>#DIV/0!</v>
      </c>
      <c r="F23" s="243" t="e">
        <f t="shared" si="7"/>
        <v>#DIV/0!</v>
      </c>
      <c r="G23" s="243" t="e">
        <f t="shared" si="5"/>
        <v>#DIV/0!</v>
      </c>
      <c r="I23" s="240" t="s">
        <v>57</v>
      </c>
      <c r="J23" s="241"/>
      <c r="K23" s="242" t="e">
        <f t="shared" si="6"/>
        <v>#DIV/0!</v>
      </c>
      <c r="L23" s="242" t="e">
        <f t="shared" si="3"/>
        <v>#DIV/0!</v>
      </c>
      <c r="M23" s="243" t="e">
        <f t="shared" si="8"/>
        <v>#DIV/0!</v>
      </c>
      <c r="P23" s="248"/>
      <c r="Q23" s="242"/>
    </row>
    <row r="24" spans="2:17" ht="15" outlineLevel="1" thickBot="1">
      <c r="B24" s="240" t="s">
        <v>58</v>
      </c>
      <c r="C24" s="241"/>
      <c r="D24" s="242" t="e">
        <f t="shared" si="4"/>
        <v>#DIV/0!</v>
      </c>
      <c r="E24" s="242" t="e">
        <f t="shared" si="2"/>
        <v>#DIV/0!</v>
      </c>
      <c r="F24" s="243" t="e">
        <f t="shared" si="7"/>
        <v>#DIV/0!</v>
      </c>
      <c r="G24" s="243" t="e">
        <f t="shared" si="5"/>
        <v>#DIV/0!</v>
      </c>
      <c r="I24" s="240" t="s">
        <v>58</v>
      </c>
      <c r="J24" s="241"/>
      <c r="K24" s="242" t="e">
        <f t="shared" si="6"/>
        <v>#DIV/0!</v>
      </c>
      <c r="L24" s="242" t="e">
        <f t="shared" si="3"/>
        <v>#DIV/0!</v>
      </c>
      <c r="M24" s="243" t="e">
        <f t="shared" si="8"/>
        <v>#DIV/0!</v>
      </c>
      <c r="P24" s="248"/>
      <c r="Q24" s="242"/>
    </row>
    <row r="25" spans="2:17" ht="15" outlineLevel="1" thickBot="1">
      <c r="B25" s="240" t="s">
        <v>59</v>
      </c>
      <c r="C25" s="241"/>
      <c r="D25" s="242" t="e">
        <f t="shared" si="4"/>
        <v>#DIV/0!</v>
      </c>
      <c r="E25" s="242" t="e">
        <f t="shared" si="2"/>
        <v>#DIV/0!</v>
      </c>
      <c r="F25" s="243" t="e">
        <f t="shared" si="7"/>
        <v>#DIV/0!</v>
      </c>
      <c r="G25" s="243" t="e">
        <f t="shared" si="5"/>
        <v>#DIV/0!</v>
      </c>
      <c r="I25" s="240" t="s">
        <v>59</v>
      </c>
      <c r="J25" s="241"/>
      <c r="K25" s="242" t="e">
        <f t="shared" si="6"/>
        <v>#DIV/0!</v>
      </c>
      <c r="L25" s="242" t="e">
        <f t="shared" si="3"/>
        <v>#DIV/0!</v>
      </c>
      <c r="M25" s="243" t="e">
        <f t="shared" si="8"/>
        <v>#DIV/0!</v>
      </c>
      <c r="P25" s="248"/>
      <c r="Q25" s="242"/>
    </row>
    <row r="26" spans="2:17" outlineLevel="1">
      <c r="C26" s="249">
        <f>SUM(C4:C25)</f>
        <v>0</v>
      </c>
      <c r="D26" s="250" t="e">
        <f>SUM(D4:D25)</f>
        <v>#DIV/0!</v>
      </c>
      <c r="J26" s="249">
        <f>SUM(J4:J25)</f>
        <v>0</v>
      </c>
      <c r="K26" s="250" t="e">
        <f>SUM(K4:K25)</f>
        <v>#DIV/0!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61</v>
      </c>
      <c r="C30" s="241"/>
      <c r="D30" s="242" t="e">
        <f>C30/C$50</f>
        <v>#DIV/0!</v>
      </c>
      <c r="E30" s="242" t="e">
        <f>D30</f>
        <v>#DIV/0!</v>
      </c>
      <c r="F30" s="243" t="e">
        <f t="shared" ref="F30:F36" si="9">IF(AND(E30&lt;=0),"C",IF(E30&lt;=0.8,"A",IF(E30&lt;=0.95,"B","C")))</f>
        <v>#DIV/0!</v>
      </c>
      <c r="G30" s="243" t="e">
        <f>VLOOKUP(B$30:B$50,I$30:M$50,5,0)</f>
        <v>#DIV/0!</v>
      </c>
      <c r="I30" s="240" t="s">
        <v>61</v>
      </c>
      <c r="J30" s="241"/>
      <c r="K30" s="242" t="e">
        <f>J30/J$50</f>
        <v>#DIV/0!</v>
      </c>
      <c r="L30" s="242" t="e">
        <f>K30</f>
        <v>#DIV/0!</v>
      </c>
      <c r="M30" s="243" t="e">
        <f t="shared" ref="M30:M36" si="10">_xlfn.IFS(L30&lt;80%,"A",L30&lt;=95%,"B",L30&gt;95%,"C")</f>
        <v>#DIV/0!</v>
      </c>
    </row>
    <row r="31" spans="2:17" ht="26.5" thickBot="1">
      <c r="B31" s="240" t="s">
        <v>62</v>
      </c>
      <c r="C31" s="241"/>
      <c r="D31" s="242" t="e">
        <f t="shared" ref="D31:D49" si="11">C31/C$50</f>
        <v>#DIV/0!</v>
      </c>
      <c r="E31" s="242" t="e">
        <f>D31+E30</f>
        <v>#DIV/0!</v>
      </c>
      <c r="F31" s="243" t="e">
        <f t="shared" si="9"/>
        <v>#DIV/0!</v>
      </c>
      <c r="G31" s="243" t="e">
        <f t="shared" ref="G31:G49" si="12">VLOOKUP(B$30:B$50,I$30:M$50,5,0)</f>
        <v>#DIV/0!</v>
      </c>
      <c r="I31" s="240" t="s">
        <v>62</v>
      </c>
      <c r="J31" s="241"/>
      <c r="K31" s="242" t="e">
        <f t="shared" ref="K31:K49" si="13">J31/J$50</f>
        <v>#DIV/0!</v>
      </c>
      <c r="L31" s="242" t="e">
        <f>K31+L30</f>
        <v>#DIV/0!</v>
      </c>
      <c r="M31" s="243" t="e">
        <f t="shared" si="10"/>
        <v>#DIV/0!</v>
      </c>
    </row>
    <row r="32" spans="2:17" ht="26.5" thickBot="1">
      <c r="B32" s="240" t="s">
        <v>63</v>
      </c>
      <c r="C32" s="241"/>
      <c r="D32" s="242" t="e">
        <f t="shared" si="11"/>
        <v>#DIV/0!</v>
      </c>
      <c r="E32" s="242" t="e">
        <f t="shared" ref="E32:E49" si="14">D32+E31</f>
        <v>#DIV/0!</v>
      </c>
      <c r="F32" s="243" t="e">
        <f t="shared" si="9"/>
        <v>#DIV/0!</v>
      </c>
      <c r="G32" s="243" t="e">
        <f t="shared" si="12"/>
        <v>#DIV/0!</v>
      </c>
      <c r="I32" s="240" t="s">
        <v>63</v>
      </c>
      <c r="J32" s="241"/>
      <c r="K32" s="242" t="e">
        <f t="shared" si="13"/>
        <v>#DIV/0!</v>
      </c>
      <c r="L32" s="242" t="e">
        <f t="shared" ref="L32:L49" si="15">K32+L31</f>
        <v>#DIV/0!</v>
      </c>
      <c r="M32" s="243" t="e">
        <f t="shared" si="10"/>
        <v>#DIV/0!</v>
      </c>
    </row>
    <row r="33" spans="2:13" ht="15" thickBot="1">
      <c r="B33" s="240" t="s">
        <v>64</v>
      </c>
      <c r="C33" s="241"/>
      <c r="D33" s="242" t="e">
        <f t="shared" si="11"/>
        <v>#DIV/0!</v>
      </c>
      <c r="E33" s="242" t="e">
        <f t="shared" si="14"/>
        <v>#DIV/0!</v>
      </c>
      <c r="F33" s="243" t="e">
        <f t="shared" si="9"/>
        <v>#DIV/0!</v>
      </c>
      <c r="G33" s="243" t="e">
        <f t="shared" si="12"/>
        <v>#DIV/0!</v>
      </c>
      <c r="I33" s="240" t="s">
        <v>64</v>
      </c>
      <c r="J33" s="241"/>
      <c r="K33" s="242" t="e">
        <f t="shared" si="13"/>
        <v>#DIV/0!</v>
      </c>
      <c r="L33" s="242" t="e">
        <f t="shared" si="15"/>
        <v>#DIV/0!</v>
      </c>
      <c r="M33" s="243" t="e">
        <f t="shared" si="10"/>
        <v>#DIV/0!</v>
      </c>
    </row>
    <row r="34" spans="2:13" ht="15" thickBot="1">
      <c r="B34" s="240" t="s">
        <v>65</v>
      </c>
      <c r="C34" s="241"/>
      <c r="D34" s="242" t="e">
        <f t="shared" si="11"/>
        <v>#DIV/0!</v>
      </c>
      <c r="E34" s="242" t="e">
        <f t="shared" si="14"/>
        <v>#DIV/0!</v>
      </c>
      <c r="F34" s="243" t="e">
        <f t="shared" si="9"/>
        <v>#DIV/0!</v>
      </c>
      <c r="G34" s="243" t="e">
        <f t="shared" si="12"/>
        <v>#DIV/0!</v>
      </c>
      <c r="I34" s="240" t="s">
        <v>65</v>
      </c>
      <c r="J34" s="241"/>
      <c r="K34" s="242" t="e">
        <f t="shared" si="13"/>
        <v>#DIV/0!</v>
      </c>
      <c r="L34" s="242" t="e">
        <f t="shared" si="15"/>
        <v>#DIV/0!</v>
      </c>
      <c r="M34" s="243" t="e">
        <f t="shared" si="10"/>
        <v>#DIV/0!</v>
      </c>
    </row>
    <row r="35" spans="2:13" ht="15" thickBot="1">
      <c r="B35" s="240" t="s">
        <v>66</v>
      </c>
      <c r="C35" s="241"/>
      <c r="D35" s="242" t="e">
        <f t="shared" si="11"/>
        <v>#DIV/0!</v>
      </c>
      <c r="E35" s="242" t="e">
        <f t="shared" si="14"/>
        <v>#DIV/0!</v>
      </c>
      <c r="F35" s="243" t="e">
        <f t="shared" si="9"/>
        <v>#DIV/0!</v>
      </c>
      <c r="G35" s="243" t="e">
        <f t="shared" si="12"/>
        <v>#DIV/0!</v>
      </c>
      <c r="I35" s="240" t="s">
        <v>66</v>
      </c>
      <c r="J35" s="241"/>
      <c r="K35" s="242" t="e">
        <f t="shared" si="13"/>
        <v>#DIV/0!</v>
      </c>
      <c r="L35" s="242" t="e">
        <f t="shared" si="15"/>
        <v>#DIV/0!</v>
      </c>
      <c r="M35" s="243" t="e">
        <f t="shared" si="10"/>
        <v>#DIV/0!</v>
      </c>
    </row>
    <row r="36" spans="2:13" ht="15" thickBot="1">
      <c r="B36" s="240" t="s">
        <v>67</v>
      </c>
      <c r="C36" s="241"/>
      <c r="D36" s="242" t="e">
        <f t="shared" si="11"/>
        <v>#DIV/0!</v>
      </c>
      <c r="E36" s="242" t="e">
        <f t="shared" si="14"/>
        <v>#DIV/0!</v>
      </c>
      <c r="F36" s="243" t="e">
        <f t="shared" si="9"/>
        <v>#DIV/0!</v>
      </c>
      <c r="G36" s="243" t="e">
        <f t="shared" si="12"/>
        <v>#DIV/0!</v>
      </c>
      <c r="I36" s="240" t="s">
        <v>67</v>
      </c>
      <c r="J36" s="241"/>
      <c r="K36" s="242" t="e">
        <f t="shared" si="13"/>
        <v>#DIV/0!</v>
      </c>
      <c r="L36" s="242" t="e">
        <f t="shared" si="15"/>
        <v>#DIV/0!</v>
      </c>
      <c r="M36" s="243" t="e">
        <f t="shared" si="10"/>
        <v>#DIV/0!</v>
      </c>
    </row>
    <row r="37" spans="2:13" ht="15" thickBot="1">
      <c r="B37" s="240" t="s">
        <v>68</v>
      </c>
      <c r="C37" s="241"/>
      <c r="D37" s="242" t="e">
        <f t="shared" si="11"/>
        <v>#DIV/0!</v>
      </c>
      <c r="E37" s="242" t="e">
        <f t="shared" si="14"/>
        <v>#DIV/0!</v>
      </c>
      <c r="F37" s="243" t="e">
        <f>IF(AND(E37&lt;=0),"C",IF(E37&lt;=0.8,"A",IF(E37&lt;=0.95,"B","C")))</f>
        <v>#DIV/0!</v>
      </c>
      <c r="G37" s="243" t="e">
        <f t="shared" si="12"/>
        <v>#DIV/0!</v>
      </c>
      <c r="I37" s="240" t="s">
        <v>68</v>
      </c>
      <c r="J37" s="241"/>
      <c r="K37" s="242" t="e">
        <f t="shared" si="13"/>
        <v>#DIV/0!</v>
      </c>
      <c r="L37" s="242" t="e">
        <f t="shared" si="15"/>
        <v>#DIV/0!</v>
      </c>
      <c r="M37" s="243" t="e">
        <f>_xlfn.IFS(L37&lt;80%,"A",L37&lt;=95%,"B",L37&gt;95%,"C")</f>
        <v>#DIV/0!</v>
      </c>
    </row>
    <row r="38" spans="2:13" ht="15" thickBot="1">
      <c r="B38" s="240" t="s">
        <v>69</v>
      </c>
      <c r="C38" s="241"/>
      <c r="D38" s="242" t="e">
        <f t="shared" si="11"/>
        <v>#DIV/0!</v>
      </c>
      <c r="E38" s="242" t="e">
        <f t="shared" si="14"/>
        <v>#DIV/0!</v>
      </c>
      <c r="F38" s="243" t="e">
        <f t="shared" ref="F38:F49" si="16">IF(AND(E38&lt;=0),"C",IF(E38&lt;=0.8,"A",IF(E38&lt;=0.95,"B","C")))</f>
        <v>#DIV/0!</v>
      </c>
      <c r="G38" s="243" t="e">
        <f t="shared" si="12"/>
        <v>#DIV/0!</v>
      </c>
      <c r="I38" s="240" t="s">
        <v>69</v>
      </c>
      <c r="J38" s="241"/>
      <c r="K38" s="242" t="e">
        <f t="shared" si="13"/>
        <v>#DIV/0!</v>
      </c>
      <c r="L38" s="242" t="e">
        <f t="shared" si="15"/>
        <v>#DIV/0!</v>
      </c>
      <c r="M38" s="243" t="e">
        <f t="shared" ref="M38:M49" si="17">_xlfn.IFS(L38&lt;80%,"A",L38&lt;=95%,"B",L38&gt;95%,"C")</f>
        <v>#DIV/0!</v>
      </c>
    </row>
    <row r="39" spans="2:13" ht="15" thickBot="1">
      <c r="B39" s="240" t="s">
        <v>70</v>
      </c>
      <c r="C39" s="241"/>
      <c r="D39" s="242" t="e">
        <f t="shared" si="11"/>
        <v>#DIV/0!</v>
      </c>
      <c r="E39" s="242" t="e">
        <f t="shared" si="14"/>
        <v>#DIV/0!</v>
      </c>
      <c r="F39" s="243" t="e">
        <f t="shared" si="16"/>
        <v>#DIV/0!</v>
      </c>
      <c r="G39" s="243" t="e">
        <f t="shared" si="12"/>
        <v>#DIV/0!</v>
      </c>
      <c r="I39" s="240" t="s">
        <v>70</v>
      </c>
      <c r="J39" s="241"/>
      <c r="K39" s="242" t="e">
        <f t="shared" si="13"/>
        <v>#DIV/0!</v>
      </c>
      <c r="L39" s="242" t="e">
        <f t="shared" si="15"/>
        <v>#DIV/0!</v>
      </c>
      <c r="M39" s="243" t="e">
        <f t="shared" si="17"/>
        <v>#DIV/0!</v>
      </c>
    </row>
    <row r="40" spans="2:13" ht="15" thickBot="1">
      <c r="B40" s="240" t="s">
        <v>71</v>
      </c>
      <c r="C40" s="241"/>
      <c r="D40" s="242" t="e">
        <f t="shared" si="11"/>
        <v>#DIV/0!</v>
      </c>
      <c r="E40" s="242" t="e">
        <f t="shared" si="14"/>
        <v>#DIV/0!</v>
      </c>
      <c r="F40" s="243" t="e">
        <f t="shared" si="16"/>
        <v>#DIV/0!</v>
      </c>
      <c r="G40" s="243" t="e">
        <f t="shared" si="12"/>
        <v>#DIV/0!</v>
      </c>
      <c r="I40" s="240" t="s">
        <v>71</v>
      </c>
      <c r="J40" s="241"/>
      <c r="K40" s="242" t="e">
        <f t="shared" si="13"/>
        <v>#DIV/0!</v>
      </c>
      <c r="L40" s="242" t="e">
        <f t="shared" si="15"/>
        <v>#DIV/0!</v>
      </c>
      <c r="M40" s="243" t="e">
        <f t="shared" si="17"/>
        <v>#DIV/0!</v>
      </c>
    </row>
    <row r="41" spans="2:13" ht="26.5" thickBot="1">
      <c r="B41" s="240" t="s">
        <v>72</v>
      </c>
      <c r="C41" s="241"/>
      <c r="D41" s="242" t="e">
        <f t="shared" si="11"/>
        <v>#DIV/0!</v>
      </c>
      <c r="E41" s="242" t="e">
        <f t="shared" si="14"/>
        <v>#DIV/0!</v>
      </c>
      <c r="F41" s="243" t="e">
        <f t="shared" si="16"/>
        <v>#DIV/0!</v>
      </c>
      <c r="G41" s="243" t="e">
        <f t="shared" si="12"/>
        <v>#DIV/0!</v>
      </c>
      <c r="I41" s="240" t="s">
        <v>72</v>
      </c>
      <c r="J41" s="241"/>
      <c r="K41" s="242" t="e">
        <f t="shared" si="13"/>
        <v>#DIV/0!</v>
      </c>
      <c r="L41" s="242" t="e">
        <f t="shared" si="15"/>
        <v>#DIV/0!</v>
      </c>
      <c r="M41" s="243" t="e">
        <f t="shared" si="17"/>
        <v>#DIV/0!</v>
      </c>
    </row>
    <row r="42" spans="2:13" ht="15" thickBot="1">
      <c r="B42" s="240" t="s">
        <v>73</v>
      </c>
      <c r="C42" s="241"/>
      <c r="D42" s="242" t="e">
        <f t="shared" si="11"/>
        <v>#DIV/0!</v>
      </c>
      <c r="E42" s="242" t="e">
        <f t="shared" si="14"/>
        <v>#DIV/0!</v>
      </c>
      <c r="F42" s="243" t="e">
        <f t="shared" si="16"/>
        <v>#DIV/0!</v>
      </c>
      <c r="G42" s="243" t="e">
        <f t="shared" si="12"/>
        <v>#DIV/0!</v>
      </c>
      <c r="I42" s="240" t="s">
        <v>73</v>
      </c>
      <c r="J42" s="241"/>
      <c r="K42" s="242" t="e">
        <f t="shared" si="13"/>
        <v>#DIV/0!</v>
      </c>
      <c r="L42" s="242" t="e">
        <f t="shared" si="15"/>
        <v>#DIV/0!</v>
      </c>
      <c r="M42" s="243" t="e">
        <f t="shared" si="17"/>
        <v>#DIV/0!</v>
      </c>
    </row>
    <row r="43" spans="2:13" ht="26.5" thickBot="1">
      <c r="B43" s="240" t="s">
        <v>74</v>
      </c>
      <c r="C43" s="241"/>
      <c r="D43" s="242" t="e">
        <f t="shared" si="11"/>
        <v>#DIV/0!</v>
      </c>
      <c r="E43" s="242" t="e">
        <f t="shared" si="14"/>
        <v>#DIV/0!</v>
      </c>
      <c r="F43" s="243" t="e">
        <f t="shared" si="16"/>
        <v>#DIV/0!</v>
      </c>
      <c r="G43" s="243" t="e">
        <f t="shared" si="12"/>
        <v>#DIV/0!</v>
      </c>
      <c r="I43" s="240" t="s">
        <v>74</v>
      </c>
      <c r="J43" s="241"/>
      <c r="K43" s="242" t="e">
        <f t="shared" si="13"/>
        <v>#DIV/0!</v>
      </c>
      <c r="L43" s="242" t="e">
        <f t="shared" si="15"/>
        <v>#DIV/0!</v>
      </c>
      <c r="M43" s="243" t="e">
        <f t="shared" si="17"/>
        <v>#DIV/0!</v>
      </c>
    </row>
    <row r="44" spans="2:13" ht="26.5" thickBot="1">
      <c r="B44" s="240" t="s">
        <v>75</v>
      </c>
      <c r="C44" s="241"/>
      <c r="D44" s="242" t="e">
        <f t="shared" si="11"/>
        <v>#DIV/0!</v>
      </c>
      <c r="E44" s="242" t="e">
        <f t="shared" si="14"/>
        <v>#DIV/0!</v>
      </c>
      <c r="F44" s="243" t="e">
        <f t="shared" si="16"/>
        <v>#DIV/0!</v>
      </c>
      <c r="G44" s="243" t="e">
        <f t="shared" si="12"/>
        <v>#DIV/0!</v>
      </c>
      <c r="I44" s="240" t="s">
        <v>75</v>
      </c>
      <c r="J44" s="241"/>
      <c r="K44" s="242" t="e">
        <f t="shared" si="13"/>
        <v>#DIV/0!</v>
      </c>
      <c r="L44" s="242" t="e">
        <f t="shared" si="15"/>
        <v>#DIV/0!</v>
      </c>
      <c r="M44" s="243" t="e">
        <f t="shared" si="17"/>
        <v>#DIV/0!</v>
      </c>
    </row>
    <row r="45" spans="2:13" ht="26.5" thickBot="1">
      <c r="B45" s="240" t="s">
        <v>76</v>
      </c>
      <c r="C45" s="241"/>
      <c r="D45" s="242" t="e">
        <f t="shared" si="11"/>
        <v>#DIV/0!</v>
      </c>
      <c r="E45" s="242" t="e">
        <f t="shared" si="14"/>
        <v>#DIV/0!</v>
      </c>
      <c r="F45" s="243" t="e">
        <f t="shared" si="16"/>
        <v>#DIV/0!</v>
      </c>
      <c r="G45" s="243" t="e">
        <f t="shared" si="12"/>
        <v>#DIV/0!</v>
      </c>
      <c r="I45" s="240" t="s">
        <v>76</v>
      </c>
      <c r="J45" s="241"/>
      <c r="K45" s="242" t="e">
        <f t="shared" si="13"/>
        <v>#DIV/0!</v>
      </c>
      <c r="L45" s="242" t="e">
        <f t="shared" si="15"/>
        <v>#DIV/0!</v>
      </c>
      <c r="M45" s="243" t="e">
        <f t="shared" si="17"/>
        <v>#DIV/0!</v>
      </c>
    </row>
    <row r="46" spans="2:13" ht="26.5" thickBot="1">
      <c r="B46" s="240" t="s">
        <v>77</v>
      </c>
      <c r="C46" s="241"/>
      <c r="D46" s="242" t="e">
        <f t="shared" si="11"/>
        <v>#DIV/0!</v>
      </c>
      <c r="E46" s="242" t="e">
        <f t="shared" si="14"/>
        <v>#DIV/0!</v>
      </c>
      <c r="F46" s="243" t="e">
        <f t="shared" si="16"/>
        <v>#DIV/0!</v>
      </c>
      <c r="G46" s="243" t="e">
        <f t="shared" si="12"/>
        <v>#DIV/0!</v>
      </c>
      <c r="I46" s="240" t="s">
        <v>77</v>
      </c>
      <c r="J46" s="241"/>
      <c r="K46" s="242" t="e">
        <f t="shared" si="13"/>
        <v>#DIV/0!</v>
      </c>
      <c r="L46" s="242" t="e">
        <f t="shared" si="15"/>
        <v>#DIV/0!</v>
      </c>
      <c r="M46" s="243" t="e">
        <f t="shared" si="17"/>
        <v>#DIV/0!</v>
      </c>
    </row>
    <row r="47" spans="2:13" ht="26.5" thickBot="1">
      <c r="B47" s="240" t="s">
        <v>78</v>
      </c>
      <c r="C47" s="241"/>
      <c r="D47" s="242" t="e">
        <f t="shared" si="11"/>
        <v>#DIV/0!</v>
      </c>
      <c r="E47" s="242" t="e">
        <f t="shared" si="14"/>
        <v>#DIV/0!</v>
      </c>
      <c r="F47" s="243" t="e">
        <f t="shared" si="16"/>
        <v>#DIV/0!</v>
      </c>
      <c r="G47" s="243" t="e">
        <f t="shared" si="12"/>
        <v>#DIV/0!</v>
      </c>
      <c r="I47" s="240" t="s">
        <v>78</v>
      </c>
      <c r="J47" s="241"/>
      <c r="K47" s="242" t="e">
        <f t="shared" si="13"/>
        <v>#DIV/0!</v>
      </c>
      <c r="L47" s="242" t="e">
        <f t="shared" si="15"/>
        <v>#DIV/0!</v>
      </c>
      <c r="M47" s="243" t="e">
        <f t="shared" si="17"/>
        <v>#DIV/0!</v>
      </c>
    </row>
    <row r="48" spans="2:13" ht="15" thickBot="1">
      <c r="B48" s="240" t="s">
        <v>79</v>
      </c>
      <c r="C48" s="241"/>
      <c r="D48" s="242" t="e">
        <f t="shared" si="11"/>
        <v>#DIV/0!</v>
      </c>
      <c r="E48" s="242" t="e">
        <f t="shared" si="14"/>
        <v>#DIV/0!</v>
      </c>
      <c r="F48" s="243" t="e">
        <f t="shared" si="16"/>
        <v>#DIV/0!</v>
      </c>
      <c r="G48" s="243" t="e">
        <f t="shared" si="12"/>
        <v>#DIV/0!</v>
      </c>
      <c r="I48" s="240" t="s">
        <v>79</v>
      </c>
      <c r="J48" s="241"/>
      <c r="K48" s="242" t="e">
        <f t="shared" si="13"/>
        <v>#DIV/0!</v>
      </c>
      <c r="L48" s="242" t="e">
        <f t="shared" si="15"/>
        <v>#DIV/0!</v>
      </c>
      <c r="M48" s="243" t="e">
        <f t="shared" si="17"/>
        <v>#DIV/0!</v>
      </c>
    </row>
    <row r="49" spans="2:13" ht="26.5" thickBot="1">
      <c r="B49" s="240" t="s">
        <v>80</v>
      </c>
      <c r="C49" s="241"/>
      <c r="D49" s="242" t="e">
        <f t="shared" si="11"/>
        <v>#DIV/0!</v>
      </c>
      <c r="E49" s="242" t="e">
        <f t="shared" si="14"/>
        <v>#DIV/0!</v>
      </c>
      <c r="F49" s="243" t="e">
        <f t="shared" si="16"/>
        <v>#DIV/0!</v>
      </c>
      <c r="G49" s="243" t="e">
        <f t="shared" si="12"/>
        <v>#DIV/0!</v>
      </c>
      <c r="I49" s="240" t="s">
        <v>80</v>
      </c>
      <c r="J49" s="241"/>
      <c r="K49" s="242" t="e">
        <f t="shared" si="13"/>
        <v>#DIV/0!</v>
      </c>
      <c r="L49" s="242" t="e">
        <f t="shared" si="15"/>
        <v>#DIV/0!</v>
      </c>
      <c r="M49" s="243" t="e">
        <f t="shared" si="17"/>
        <v>#DIV/0!</v>
      </c>
    </row>
    <row r="50" spans="2:13">
      <c r="C50" s="249">
        <f>SUM(C30:C49)</f>
        <v>0</v>
      </c>
      <c r="D50" s="250" t="e">
        <f>SUM(D30:D49)</f>
        <v>#DIV/0!</v>
      </c>
      <c r="J50" s="249">
        <f>SUM(J30:J49)</f>
        <v>0</v>
      </c>
      <c r="K50" s="250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263" priority="4" operator="equal">
      <formula>"C"</formula>
    </cfRule>
    <cfRule type="cellIs" dxfId="262" priority="5" operator="equal">
      <formula>"B"</formula>
    </cfRule>
    <cfRule type="cellIs" dxfId="261" priority="6" operator="equal">
      <formula>"A"</formula>
    </cfRule>
  </conditionalFormatting>
  <conditionalFormatting sqref="M30:M49 D30:D49 K30:K49 F30:G49">
    <cfRule type="cellIs" dxfId="260" priority="1" operator="equal">
      <formula>"C"</formula>
    </cfRule>
    <cfRule type="cellIs" dxfId="259" priority="2" operator="equal">
      <formula>"B"</formula>
    </cfRule>
    <cfRule type="cellIs" dxfId="258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09-15.02'!AE3</f>
        <v>18261.877417800682</v>
      </c>
      <c r="D4" s="242">
        <f>C4/C$26</f>
        <v>0.90506779796159986</v>
      </c>
      <c r="E4" s="242">
        <f>D4</f>
        <v>0.90506779796159986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09-15.02'!R3</f>
        <v>40</v>
      </c>
      <c r="K4" s="242">
        <f>J4/J$26</f>
        <v>0.68965517241379315</v>
      </c>
      <c r="L4" s="242">
        <f>K4</f>
        <v>0.68965517241379315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09-15.02'!AE7</f>
        <v>2261.0318988773847</v>
      </c>
      <c r="D5" s="242">
        <f>C5/C$26</f>
        <v>0.11205787417251978</v>
      </c>
      <c r="E5" s="242">
        <f>D5+E4</f>
        <v>1.0171256721341195</v>
      </c>
      <c r="F5" s="243" t="str">
        <f t="shared" si="0"/>
        <v>C</v>
      </c>
      <c r="G5" s="243" t="str">
        <f>VLOOKUP(B$4:B$25,I$4:M$25,5,0)</f>
        <v>A</v>
      </c>
      <c r="I5" s="240" t="s">
        <v>42</v>
      </c>
      <c r="J5" s="241">
        <f>'Юнит 09-15.02'!R7</f>
        <v>5</v>
      </c>
      <c r="K5" s="242">
        <f>J5/J$26</f>
        <v>8.6206896551724144E-2</v>
      </c>
      <c r="L5" s="242">
        <f>K5+L4</f>
        <v>0.77586206896551735</v>
      </c>
      <c r="M5" s="243" t="str">
        <f t="shared" si="1"/>
        <v>A</v>
      </c>
    </row>
    <row r="6" spans="2:17" ht="28.5" customHeight="1" outlineLevel="1" thickBot="1">
      <c r="B6" s="240" t="s">
        <v>44</v>
      </c>
      <c r="C6" s="241">
        <f>'Юнит 09-15.02'!AE9</f>
        <v>1236.5719648631994</v>
      </c>
      <c r="D6" s="242">
        <f>C6/C$26</f>
        <v>6.1285126367613643E-2</v>
      </c>
      <c r="E6" s="242">
        <f t="shared" ref="E6:E25" si="2">D6+E5</f>
        <v>1.0784107985017333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09-15.02'!R9</f>
        <v>5</v>
      </c>
      <c r="K6" s="242">
        <f>J6/J$26</f>
        <v>8.6206896551724144E-2</v>
      </c>
      <c r="L6" s="242">
        <f t="shared" ref="L6:L25" si="3">K6+L5</f>
        <v>0.86206896551724155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09-15.02'!AE4</f>
        <v>873.3015570478251</v>
      </c>
      <c r="D7" s="242">
        <f>C7/C$26</f>
        <v>4.3281262879536993E-2</v>
      </c>
      <c r="E7" s="242">
        <f t="shared" si="2"/>
        <v>1.1216920613812702</v>
      </c>
      <c r="F7" s="243" t="str">
        <f t="shared" si="0"/>
        <v>C</v>
      </c>
      <c r="G7" s="243" t="str">
        <f>VLOOKUP(B$4:B$25,I$4:M$25,5,0)</f>
        <v>B</v>
      </c>
      <c r="I7" s="240" t="s">
        <v>45</v>
      </c>
      <c r="J7" s="241">
        <f>'Юнит 09-15.02'!R10</f>
        <v>4</v>
      </c>
      <c r="K7" s="242">
        <f>J7/J$26</f>
        <v>6.8965517241379309E-2</v>
      </c>
      <c r="L7" s="242">
        <f t="shared" si="3"/>
        <v>0.93103448275862088</v>
      </c>
      <c r="M7" s="243" t="str">
        <f t="shared" si="1"/>
        <v>B</v>
      </c>
    </row>
    <row r="8" spans="2:17" ht="28.5" customHeight="1" outlineLevel="1" thickBot="1">
      <c r="B8" s="240" t="s">
        <v>45</v>
      </c>
      <c r="C8" s="241">
        <f>'Юнит 09-15.02'!AE10</f>
        <v>827.07560341999567</v>
      </c>
      <c r="D8" s="242">
        <f>C8/C$26</f>
        <v>4.0990281448578886E-2</v>
      </c>
      <c r="E8" s="242">
        <f t="shared" si="2"/>
        <v>1.1626823428298492</v>
      </c>
      <c r="F8" s="243" t="str">
        <f t="shared" si="0"/>
        <v>C</v>
      </c>
      <c r="G8" s="243" t="str">
        <f>VLOOKUP(B$4:B$25,I$4:M$25,5,0)</f>
        <v>B</v>
      </c>
      <c r="I8" s="240" t="s">
        <v>39</v>
      </c>
      <c r="J8" s="241">
        <f>'Юнит 09-15.02'!R4</f>
        <v>1</v>
      </c>
      <c r="K8" s="242">
        <f>J8/J$26</f>
        <v>1.7241379310344827E-2</v>
      </c>
      <c r="L8" s="242">
        <f t="shared" si="3"/>
        <v>0.94827586206896575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09-15.02'!AE12</f>
        <v>329.21307793335166</v>
      </c>
      <c r="D9" s="242">
        <f t="shared" ref="D9:D25" si="4">C9/C$26</f>
        <v>1.6315965149063142E-2</v>
      </c>
      <c r="E9" s="242">
        <f t="shared" si="2"/>
        <v>1.1789983079789124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40</v>
      </c>
      <c r="J9" s="241">
        <f>'Юнит 09-15.02'!R5</f>
        <v>1</v>
      </c>
      <c r="K9" s="242">
        <f t="shared" ref="K9:K25" si="6">J9/J$26</f>
        <v>1.7241379310344827E-2</v>
      </c>
      <c r="L9" s="242">
        <f t="shared" si="3"/>
        <v>0.96551724137931061</v>
      </c>
      <c r="M9" s="243" t="str">
        <f t="shared" si="1"/>
        <v>C</v>
      </c>
    </row>
    <row r="10" spans="2:17" ht="28.5" customHeight="1" outlineLevel="1" thickBot="1">
      <c r="B10" s="240" t="s">
        <v>40</v>
      </c>
      <c r="C10" s="241">
        <f>'Юнит 09-15.02'!AE5</f>
        <v>310.95155704782513</v>
      </c>
      <c r="D10" s="242">
        <f t="shared" si="4"/>
        <v>1.5410915021019749E-2</v>
      </c>
      <c r="E10" s="242">
        <f t="shared" si="2"/>
        <v>1.1944092229999321</v>
      </c>
      <c r="F10" s="243" t="str">
        <f t="shared" si="0"/>
        <v>C</v>
      </c>
      <c r="G10" s="243" t="str">
        <f t="shared" si="5"/>
        <v>C</v>
      </c>
      <c r="I10" s="240" t="s">
        <v>47</v>
      </c>
      <c r="J10" s="241">
        <f>'Юнит 09-15.02'!R12</f>
        <v>1</v>
      </c>
      <c r="K10" s="242">
        <f t="shared" si="6"/>
        <v>1.7241379310344827E-2</v>
      </c>
      <c r="L10" s="242">
        <f t="shared" si="3"/>
        <v>0.98275862068965547</v>
      </c>
      <c r="M10" s="243" t="str">
        <f t="shared" si="1"/>
        <v>C</v>
      </c>
    </row>
    <row r="11" spans="2:17" ht="28.5" customHeight="1" outlineLevel="1" thickBot="1">
      <c r="B11" s="240" t="s">
        <v>48</v>
      </c>
      <c r="C11" s="241">
        <f>'Юнит 09-15.02'!AE13</f>
        <v>142.47940134304275</v>
      </c>
      <c r="D11" s="242">
        <f t="shared" si="4"/>
        <v>7.0613505434407231E-3</v>
      </c>
      <c r="E11" s="242">
        <f>D11+E8</f>
        <v>1.1697436933732899</v>
      </c>
      <c r="F11" s="243" t="str">
        <f t="shared" si="0"/>
        <v>C</v>
      </c>
      <c r="G11" s="243" t="str">
        <f t="shared" si="5"/>
        <v>C</v>
      </c>
      <c r="I11" s="240" t="s">
        <v>48</v>
      </c>
      <c r="J11" s="241">
        <f>'Юнит 09-15.02'!R13</f>
        <v>1</v>
      </c>
      <c r="K11" s="242">
        <f t="shared" si="6"/>
        <v>1.7241379310344827E-2</v>
      </c>
      <c r="L11" s="242">
        <f>K11+L8</f>
        <v>0.96551724137931061</v>
      </c>
      <c r="M11" s="243" t="str">
        <f t="shared" si="1"/>
        <v>C</v>
      </c>
    </row>
    <row r="12" spans="2:17" ht="28.5" customHeight="1" outlineLevel="1" thickBot="1">
      <c r="B12" s="240" t="s">
        <v>52</v>
      </c>
      <c r="C12" s="241">
        <f>'Юнит 09-15.02'!AE17</f>
        <v>0</v>
      </c>
      <c r="D12" s="242">
        <f t="shared" si="4"/>
        <v>0</v>
      </c>
      <c r="E12" s="242">
        <f t="shared" si="2"/>
        <v>1.1697436933732899</v>
      </c>
      <c r="F12" s="243" t="str">
        <f t="shared" si="0"/>
        <v>C</v>
      </c>
      <c r="G12" s="243" t="str">
        <f t="shared" si="5"/>
        <v>C</v>
      </c>
      <c r="I12" s="240" t="s">
        <v>50</v>
      </c>
      <c r="J12" s="241">
        <f>'Юнит 09-15.02'!R15</f>
        <v>1</v>
      </c>
      <c r="K12" s="242">
        <f t="shared" si="6"/>
        <v>1.7241379310344827E-2</v>
      </c>
      <c r="L12" s="242">
        <f t="shared" si="3"/>
        <v>0.98275862068965547</v>
      </c>
      <c r="M12" s="243" t="str">
        <f t="shared" si="1"/>
        <v>C</v>
      </c>
    </row>
    <row r="13" spans="2:17" ht="15" outlineLevel="1" thickBot="1">
      <c r="B13" s="240" t="s">
        <v>53</v>
      </c>
      <c r="C13" s="241">
        <f>'Юнит 09-15.02'!AE18</f>
        <v>0</v>
      </c>
      <c r="D13" s="242">
        <f t="shared" si="4"/>
        <v>0</v>
      </c>
      <c r="E13" s="242">
        <f t="shared" si="2"/>
        <v>1.1697436933732899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41</v>
      </c>
      <c r="J13" s="241">
        <f>'Юнит 09-15.02'!R6</f>
        <v>0</v>
      </c>
      <c r="K13" s="242">
        <f t="shared" si="6"/>
        <v>0</v>
      </c>
      <c r="L13" s="242">
        <f t="shared" si="3"/>
        <v>0.98275862068965547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54</v>
      </c>
      <c r="C14" s="241">
        <f>'Юнит 09-15.02'!AE19</f>
        <v>0</v>
      </c>
      <c r="D14" s="242">
        <f t="shared" si="4"/>
        <v>0</v>
      </c>
      <c r="E14" s="242">
        <f t="shared" si="2"/>
        <v>1.1697436933732899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43</v>
      </c>
      <c r="J14" s="241">
        <f>'Юнит 09-15.02'!R8</f>
        <v>0</v>
      </c>
      <c r="K14" s="242">
        <f t="shared" si="6"/>
        <v>0</v>
      </c>
      <c r="L14" s="242">
        <f t="shared" si="3"/>
        <v>0.98275862068965547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56</v>
      </c>
      <c r="C15" s="241">
        <f>'Юнит 09-15.02'!AE21</f>
        <v>0</v>
      </c>
      <c r="D15" s="242">
        <f t="shared" si="4"/>
        <v>0</v>
      </c>
      <c r="E15" s="242">
        <f t="shared" si="2"/>
        <v>1.1697436933732899</v>
      </c>
      <c r="F15" s="243" t="str">
        <f t="shared" si="7"/>
        <v>C</v>
      </c>
      <c r="G15" s="243" t="str">
        <f t="shared" si="5"/>
        <v>C</v>
      </c>
      <c r="I15" s="240" t="s">
        <v>46</v>
      </c>
      <c r="J15" s="241">
        <f>'Юнит 09-15.02'!R11</f>
        <v>0</v>
      </c>
      <c r="K15" s="242">
        <f t="shared" si="6"/>
        <v>0</v>
      </c>
      <c r="L15" s="242">
        <f t="shared" si="3"/>
        <v>0.98275862068965547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57</v>
      </c>
      <c r="C16" s="241">
        <f>'Юнит 09-15.02'!AE22</f>
        <v>0</v>
      </c>
      <c r="D16" s="242">
        <f t="shared" si="4"/>
        <v>0</v>
      </c>
      <c r="E16" s="242">
        <f t="shared" si="2"/>
        <v>1.1697436933732899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09-15.02'!R14</f>
        <v>0</v>
      </c>
      <c r="K16" s="242">
        <f t="shared" si="6"/>
        <v>0</v>
      </c>
      <c r="L16" s="242">
        <f t="shared" si="3"/>
        <v>0.98275862068965547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58</v>
      </c>
      <c r="C17" s="241">
        <f>'Юнит 09-15.02'!AE23</f>
        <v>0</v>
      </c>
      <c r="D17" s="242">
        <f t="shared" si="4"/>
        <v>0</v>
      </c>
      <c r="E17" s="242">
        <f t="shared" si="2"/>
        <v>1.1697436933732899</v>
      </c>
      <c r="F17" s="243" t="str">
        <f t="shared" si="7"/>
        <v>C</v>
      </c>
      <c r="G17" s="243" t="str">
        <f t="shared" si="5"/>
        <v>C</v>
      </c>
      <c r="I17" s="240" t="s">
        <v>51</v>
      </c>
      <c r="J17" s="241">
        <f>'Юнит 09-15.02'!R16</f>
        <v>0</v>
      </c>
      <c r="K17" s="242">
        <f t="shared" si="6"/>
        <v>0</v>
      </c>
      <c r="L17" s="242">
        <f t="shared" si="3"/>
        <v>0.98275862068965547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59</v>
      </c>
      <c r="C18" s="241">
        <f>'Юнит 09-15.02'!AE24</f>
        <v>0</v>
      </c>
      <c r="D18" s="242">
        <f t="shared" si="4"/>
        <v>0</v>
      </c>
      <c r="E18" s="242">
        <f t="shared" si="2"/>
        <v>1.1697436933732899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09-15.02'!R17</f>
        <v>0</v>
      </c>
      <c r="K18" s="242">
        <f t="shared" si="6"/>
        <v>0</v>
      </c>
      <c r="L18" s="242">
        <f t="shared" si="3"/>
        <v>0.98275862068965547</v>
      </c>
      <c r="M18" s="243" t="str">
        <f t="shared" si="8"/>
        <v>C</v>
      </c>
      <c r="P18" s="248"/>
      <c r="Q18" s="242"/>
    </row>
    <row r="19" spans="2:17" ht="26.5" outlineLevel="1" thickBot="1">
      <c r="B19" s="240" t="s">
        <v>50</v>
      </c>
      <c r="C19" s="241">
        <f>'Юнит 09-15.02'!AE15</f>
        <v>-119.58736509978354</v>
      </c>
      <c r="D19" s="242">
        <f t="shared" si="4"/>
        <v>-5.9268097533821855E-3</v>
      </c>
      <c r="E19" s="242">
        <f t="shared" si="2"/>
        <v>1.1638168836199076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09-15.02'!R18</f>
        <v>0</v>
      </c>
      <c r="K19" s="242">
        <f t="shared" si="6"/>
        <v>0</v>
      </c>
      <c r="L19" s="242">
        <f t="shared" si="3"/>
        <v>0.98275862068965547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46</v>
      </c>
      <c r="C20" s="241">
        <f>'Юнит 09-15.02'!AE11</f>
        <v>-187.08</v>
      </c>
      <c r="D20" s="242">
        <f t="shared" si="4"/>
        <v>-9.2717785673893608E-3</v>
      </c>
      <c r="E20" s="242">
        <f t="shared" si="2"/>
        <v>1.1545451050525184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09-15.02'!R19</f>
        <v>0</v>
      </c>
      <c r="K20" s="242">
        <f t="shared" si="6"/>
        <v>0</v>
      </c>
      <c r="L20" s="242">
        <f t="shared" si="3"/>
        <v>0.98275862068965547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49</v>
      </c>
      <c r="C21" s="241">
        <f>'Юнит 09-15.02'!AE14</f>
        <v>-387.09</v>
      </c>
      <c r="D21" s="242">
        <f t="shared" si="4"/>
        <v>-1.9184374415494691E-2</v>
      </c>
      <c r="E21" s="242">
        <f t="shared" si="2"/>
        <v>1.1353607306370237</v>
      </c>
      <c r="F21" s="243" t="str">
        <f t="shared" si="7"/>
        <v>C</v>
      </c>
      <c r="G21" s="243" t="str">
        <f t="shared" si="5"/>
        <v>C</v>
      </c>
      <c r="I21" s="240" t="s">
        <v>56</v>
      </c>
      <c r="J21" s="241">
        <f>'Юнит 09-15.02'!R21</f>
        <v>0</v>
      </c>
      <c r="K21" s="242">
        <f t="shared" si="6"/>
        <v>0</v>
      </c>
      <c r="L21" s="242">
        <f t="shared" si="3"/>
        <v>0.98275862068965547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43</v>
      </c>
      <c r="C22" s="241">
        <f>'Юнит 09-15.02'!AE8</f>
        <v>-425.04</v>
      </c>
      <c r="D22" s="242">
        <f t="shared" si="4"/>
        <v>-2.1065195436621626E-2</v>
      </c>
      <c r="E22" s="242">
        <f t="shared" si="2"/>
        <v>1.114295535200402</v>
      </c>
      <c r="F22" s="243" t="str">
        <f t="shared" si="7"/>
        <v>C</v>
      </c>
      <c r="G22" s="243" t="str">
        <f t="shared" si="5"/>
        <v>C</v>
      </c>
      <c r="I22" s="240" t="s">
        <v>57</v>
      </c>
      <c r="J22" s="241">
        <f>'Юнит 09-15.02'!R22</f>
        <v>0</v>
      </c>
      <c r="K22" s="242">
        <f t="shared" si="6"/>
        <v>0</v>
      </c>
      <c r="L22" s="242">
        <f t="shared" si="3"/>
        <v>0.98275862068965547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09-15.02'!AE16</f>
        <v>-569.17999999999995</v>
      </c>
      <c r="D23" s="242">
        <f t="shared" si="4"/>
        <v>-2.8208846081818874E-2</v>
      </c>
      <c r="E23" s="242">
        <f t="shared" si="2"/>
        <v>1.0860866891185832</v>
      </c>
      <c r="F23" s="243" t="str">
        <f t="shared" si="7"/>
        <v>C</v>
      </c>
      <c r="G23" s="243" t="str">
        <f t="shared" si="5"/>
        <v>C</v>
      </c>
      <c r="I23" s="240" t="s">
        <v>58</v>
      </c>
      <c r="J23" s="241">
        <f>'Юнит 09-15.02'!R23</f>
        <v>0</v>
      </c>
      <c r="K23" s="242">
        <f t="shared" si="6"/>
        <v>0</v>
      </c>
      <c r="L23" s="242">
        <f t="shared" si="3"/>
        <v>0.98275862068965547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55</v>
      </c>
      <c r="C24" s="241">
        <f>'Юнит 09-15.02'!AE20</f>
        <v>-925.79032959866163</v>
      </c>
      <c r="D24" s="242">
        <f t="shared" si="4"/>
        <v>-4.5882632755341039E-2</v>
      </c>
      <c r="E24" s="242">
        <f t="shared" si="2"/>
        <v>1.0402040563632422</v>
      </c>
      <c r="F24" s="243" t="str">
        <f t="shared" si="7"/>
        <v>C</v>
      </c>
      <c r="G24" s="243" t="str">
        <f t="shared" si="5"/>
        <v>C</v>
      </c>
      <c r="I24" s="240" t="s">
        <v>59</v>
      </c>
      <c r="J24" s="241">
        <f>'Юнит 09-15.02'!R24</f>
        <v>0</v>
      </c>
      <c r="K24" s="242">
        <f t="shared" si="6"/>
        <v>0</v>
      </c>
      <c r="L24" s="242">
        <f t="shared" si="3"/>
        <v>0.98275862068965547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09-15.02'!AE6</f>
        <v>-1451.376293</v>
      </c>
      <c r="D25" s="242">
        <f t="shared" si="4"/>
        <v>-7.1930936533324885E-2</v>
      </c>
      <c r="E25" s="242">
        <f t="shared" si="2"/>
        <v>0.96827311982991726</v>
      </c>
      <c r="F25" s="243" t="str">
        <f t="shared" si="7"/>
        <v>C</v>
      </c>
      <c r="G25" s="243" t="str">
        <f t="shared" si="5"/>
        <v>C</v>
      </c>
      <c r="I25" s="240" t="s">
        <v>55</v>
      </c>
      <c r="J25" s="241">
        <f>'Юнит 09-15.02'!R20</f>
        <v>-1</v>
      </c>
      <c r="K25" s="242">
        <f t="shared" si="6"/>
        <v>-1.7241379310344827E-2</v>
      </c>
      <c r="L25" s="242">
        <f t="shared" si="3"/>
        <v>0.96551724137931061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20177.358490634859</v>
      </c>
      <c r="D26" s="250">
        <f>SUM(D4:D25)</f>
        <v>1.0000000000000002</v>
      </c>
      <c r="J26" s="249">
        <f>SUM(J4:J25)</f>
        <v>58</v>
      </c>
      <c r="K26" s="250">
        <f>SUM(K4:K25)</f>
        <v>1.0000000000000002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09-15.02'!AE44</f>
        <v>7055.3882088682531</v>
      </c>
      <c r="D30" s="242">
        <f>C30/C$50</f>
        <v>0.39472444681644658</v>
      </c>
      <c r="E30" s="242">
        <f>D30</f>
        <v>0.39472444681644658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77</v>
      </c>
      <c r="J30" s="241">
        <f>'Юнит 09-15.02'!R44</f>
        <v>7</v>
      </c>
      <c r="K30" s="242">
        <f>J30/J$50</f>
        <v>0.35</v>
      </c>
      <c r="L30" s="242">
        <f>K30</f>
        <v>0.35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09-15.02'!AE37</f>
        <v>5645.1219712950515</v>
      </c>
      <c r="D31" s="242">
        <f t="shared" ref="D31:D49" si="11">C31/C$50</f>
        <v>0.31582495269785327</v>
      </c>
      <c r="E31" s="242">
        <f>D31+E30</f>
        <v>0.71054939951429985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78</v>
      </c>
      <c r="J31" s="241">
        <f>'Юнит 09-15.02'!R45</f>
        <v>4</v>
      </c>
      <c r="K31" s="242">
        <f t="shared" ref="K31:K49" si="13">J31/J$50</f>
        <v>0.2</v>
      </c>
      <c r="L31" s="242">
        <f>K31+L30</f>
        <v>0.55000000000000004</v>
      </c>
      <c r="M31" s="243" t="str">
        <f t="shared" si="10"/>
        <v>A</v>
      </c>
    </row>
    <row r="32" spans="2:17" ht="26.5" thickBot="1">
      <c r="B32" s="240" t="s">
        <v>78</v>
      </c>
      <c r="C32" s="241">
        <f>'Юнит 09-15.02'!AE45</f>
        <v>4691.1461693991159</v>
      </c>
      <c r="D32" s="242">
        <f t="shared" si="11"/>
        <v>0.26245332245838099</v>
      </c>
      <c r="E32" s="242">
        <f t="shared" ref="E32:E49" si="14">D32+E31</f>
        <v>0.9730027219726809</v>
      </c>
      <c r="F32" s="243" t="str">
        <f t="shared" si="9"/>
        <v>C</v>
      </c>
      <c r="G32" s="243" t="str">
        <f t="shared" si="12"/>
        <v>A</v>
      </c>
      <c r="I32" s="240" t="s">
        <v>70</v>
      </c>
      <c r="J32" s="241">
        <f>'Юнит 09-15.02'!R37</f>
        <v>3</v>
      </c>
      <c r="K32" s="242">
        <f t="shared" si="13"/>
        <v>0.15</v>
      </c>
      <c r="L32" s="242">
        <f t="shared" ref="L32:L49" si="15">K32+L31</f>
        <v>0.70000000000000007</v>
      </c>
      <c r="M32" s="243" t="str">
        <f t="shared" si="10"/>
        <v>A</v>
      </c>
    </row>
    <row r="33" spans="2:13" ht="26.5" thickBot="1">
      <c r="B33" s="240" t="s">
        <v>62</v>
      </c>
      <c r="C33" s="241">
        <f>'Юнит 09-15.02'!AE29</f>
        <v>1950.7438926195628</v>
      </c>
      <c r="D33" s="242">
        <f t="shared" si="11"/>
        <v>0.10913734029928517</v>
      </c>
      <c r="E33" s="242">
        <f t="shared" si="14"/>
        <v>1.0821400622719661</v>
      </c>
      <c r="F33" s="243" t="str">
        <f t="shared" si="9"/>
        <v>C</v>
      </c>
      <c r="G33" s="243" t="str">
        <f t="shared" si="12"/>
        <v>B</v>
      </c>
      <c r="I33" s="240" t="s">
        <v>66</v>
      </c>
      <c r="J33" s="241">
        <f>'Юнит 09-15.02'!R33</f>
        <v>2</v>
      </c>
      <c r="K33" s="242">
        <f t="shared" si="13"/>
        <v>0.1</v>
      </c>
      <c r="L33" s="242">
        <f t="shared" si="15"/>
        <v>0.8</v>
      </c>
      <c r="M33" s="243" t="str">
        <f t="shared" si="10"/>
        <v>B</v>
      </c>
    </row>
    <row r="34" spans="2:13" ht="26.5" thickBot="1">
      <c r="B34" s="240" t="s">
        <v>66</v>
      </c>
      <c r="C34" s="241">
        <f>'Юнит 09-15.02'!AE33</f>
        <v>1741.1319825395469</v>
      </c>
      <c r="D34" s="242">
        <f t="shared" si="11"/>
        <v>9.7410282509825127E-2</v>
      </c>
      <c r="E34" s="242">
        <f t="shared" si="14"/>
        <v>1.1795503447817912</v>
      </c>
      <c r="F34" s="243" t="str">
        <f t="shared" si="9"/>
        <v>C</v>
      </c>
      <c r="G34" s="243" t="str">
        <f t="shared" si="12"/>
        <v>B</v>
      </c>
      <c r="I34" s="240" t="s">
        <v>75</v>
      </c>
      <c r="J34" s="241">
        <f>'Юнит 09-15.02'!R42</f>
        <v>2</v>
      </c>
      <c r="K34" s="242">
        <f t="shared" si="13"/>
        <v>0.1</v>
      </c>
      <c r="L34" s="242">
        <f t="shared" si="15"/>
        <v>0.9</v>
      </c>
      <c r="M34" s="243" t="str">
        <f t="shared" si="10"/>
        <v>B</v>
      </c>
    </row>
    <row r="35" spans="2:13" ht="26.5" thickBot="1">
      <c r="B35" s="240" t="s">
        <v>64</v>
      </c>
      <c r="C35" s="241">
        <f>'Юнит 09-15.02'!AE31</f>
        <v>1628.706347652824</v>
      </c>
      <c r="D35" s="242">
        <f t="shared" si="11"/>
        <v>9.1120459012534114E-2</v>
      </c>
      <c r="E35" s="242">
        <f t="shared" si="14"/>
        <v>1.2706708037943253</v>
      </c>
      <c r="F35" s="243" t="str">
        <f t="shared" si="9"/>
        <v>C</v>
      </c>
      <c r="G35" s="243" t="str">
        <f t="shared" si="12"/>
        <v>C</v>
      </c>
      <c r="I35" s="240" t="s">
        <v>62</v>
      </c>
      <c r="J35" s="241">
        <f>'Юнит 09-15.02'!R29</f>
        <v>1</v>
      </c>
      <c r="K35" s="242">
        <f t="shared" si="13"/>
        <v>0.05</v>
      </c>
      <c r="L35" s="242">
        <f t="shared" si="15"/>
        <v>0.95000000000000007</v>
      </c>
      <c r="M35" s="243" t="str">
        <f t="shared" si="10"/>
        <v>B</v>
      </c>
    </row>
    <row r="36" spans="2:13" ht="26.5" thickBot="1">
      <c r="B36" s="240" t="s">
        <v>75</v>
      </c>
      <c r="C36" s="241">
        <f>'Юнит 09-15.02'!AE42</f>
        <v>1576.2626953056479</v>
      </c>
      <c r="D36" s="242">
        <f t="shared" si="11"/>
        <v>8.8186418949968412E-2</v>
      </c>
      <c r="E36" s="242">
        <f t="shared" si="14"/>
        <v>1.3588572227442937</v>
      </c>
      <c r="F36" s="243" t="str">
        <f t="shared" si="9"/>
        <v>C</v>
      </c>
      <c r="G36" s="243" t="str">
        <f t="shared" si="12"/>
        <v>B</v>
      </c>
      <c r="I36" s="240" t="s">
        <v>64</v>
      </c>
      <c r="J36" s="241">
        <f>'Юнит 09-15.02'!R31</f>
        <v>1</v>
      </c>
      <c r="K36" s="242">
        <f t="shared" si="13"/>
        <v>0.05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61</v>
      </c>
      <c r="C37" s="241">
        <f>'Юнит 09-15.02'!AE28</f>
        <v>0</v>
      </c>
      <c r="D37" s="242">
        <f t="shared" si="11"/>
        <v>0</v>
      </c>
      <c r="E37" s="242">
        <f t="shared" si="14"/>
        <v>1.3588572227442937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79</v>
      </c>
      <c r="J37" s="241">
        <f>'Юнит 09-15.02'!R46</f>
        <v>1</v>
      </c>
      <c r="K37" s="242">
        <f t="shared" si="13"/>
        <v>0.05</v>
      </c>
      <c r="L37" s="242">
        <f t="shared" si="15"/>
        <v>1.05</v>
      </c>
      <c r="M37" s="243" t="str">
        <f>_xlfn.IFS(L37&lt;80%,"A",L37&lt;=95%,"B",L37&gt;95%,"C")</f>
        <v>C</v>
      </c>
    </row>
    <row r="38" spans="2:13" ht="26.5" thickBot="1">
      <c r="B38" s="240" t="s">
        <v>65</v>
      </c>
      <c r="C38" s="241">
        <f>'Юнит 09-15.02'!AE32</f>
        <v>0</v>
      </c>
      <c r="D38" s="242">
        <f t="shared" si="11"/>
        <v>0</v>
      </c>
      <c r="E38" s="242">
        <f t="shared" si="14"/>
        <v>1.3588572227442937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61</v>
      </c>
      <c r="J38" s="241">
        <f>'Юнит 09-15.02'!R28</f>
        <v>0</v>
      </c>
      <c r="K38" s="242">
        <f t="shared" si="13"/>
        <v>0</v>
      </c>
      <c r="L38" s="242">
        <f t="shared" si="15"/>
        <v>1.05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67</v>
      </c>
      <c r="C39" s="241">
        <f>'Юнит 09-15.02'!AE34</f>
        <v>0</v>
      </c>
      <c r="D39" s="242">
        <f t="shared" si="11"/>
        <v>0</v>
      </c>
      <c r="E39" s="242">
        <f t="shared" si="14"/>
        <v>1.3588572227442937</v>
      </c>
      <c r="F39" s="243" t="str">
        <f t="shared" si="16"/>
        <v>C</v>
      </c>
      <c r="G39" s="243" t="str">
        <f t="shared" si="12"/>
        <v>C</v>
      </c>
      <c r="I39" s="240" t="s">
        <v>63</v>
      </c>
      <c r="J39" s="241">
        <f>'Юнит 09-15.02'!R30</f>
        <v>0</v>
      </c>
      <c r="K39" s="242">
        <f t="shared" si="13"/>
        <v>0</v>
      </c>
      <c r="L39" s="242">
        <f t="shared" si="15"/>
        <v>1.05</v>
      </c>
      <c r="M39" s="243" t="str">
        <f t="shared" si="17"/>
        <v>C</v>
      </c>
    </row>
    <row r="40" spans="2:13" ht="15" thickBot="1">
      <c r="B40" s="240" t="s">
        <v>68</v>
      </c>
      <c r="C40" s="241">
        <f>'Юнит 09-15.02'!AE35</f>
        <v>0</v>
      </c>
      <c r="D40" s="242">
        <f t="shared" si="11"/>
        <v>0</v>
      </c>
      <c r="E40" s="242">
        <f t="shared" si="14"/>
        <v>1.3588572227442937</v>
      </c>
      <c r="F40" s="243" t="str">
        <f t="shared" si="16"/>
        <v>C</v>
      </c>
      <c r="G40" s="243" t="str">
        <f t="shared" si="12"/>
        <v>C</v>
      </c>
      <c r="I40" s="240" t="s">
        <v>65</v>
      </c>
      <c r="J40" s="241">
        <f>'Юнит 09-15.02'!R32</f>
        <v>0</v>
      </c>
      <c r="K40" s="242">
        <f t="shared" si="13"/>
        <v>0</v>
      </c>
      <c r="L40" s="242">
        <f t="shared" si="15"/>
        <v>1.05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09-15.02'!AE39</f>
        <v>0</v>
      </c>
      <c r="D41" s="242">
        <f t="shared" si="11"/>
        <v>0</v>
      </c>
      <c r="E41" s="242">
        <f t="shared" si="14"/>
        <v>1.3588572227442937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09-15.02'!R34</f>
        <v>0</v>
      </c>
      <c r="K41" s="242">
        <f t="shared" si="13"/>
        <v>0</v>
      </c>
      <c r="L41" s="242">
        <f t="shared" si="15"/>
        <v>1.05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09-15.02'!AE40</f>
        <v>0</v>
      </c>
      <c r="D42" s="242">
        <f t="shared" si="11"/>
        <v>0</v>
      </c>
      <c r="E42" s="242">
        <f t="shared" si="14"/>
        <v>1.3588572227442937</v>
      </c>
      <c r="F42" s="243" t="str">
        <f t="shared" si="16"/>
        <v>C</v>
      </c>
      <c r="G42" s="243" t="str">
        <f t="shared" si="12"/>
        <v>C</v>
      </c>
      <c r="I42" s="240" t="s">
        <v>68</v>
      </c>
      <c r="J42" s="241">
        <f>'Юнит 09-15.02'!R35</f>
        <v>0</v>
      </c>
      <c r="K42" s="242">
        <f t="shared" si="13"/>
        <v>0</v>
      </c>
      <c r="L42" s="242">
        <f t="shared" si="15"/>
        <v>1.05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09-15.02'!AE41</f>
        <v>0</v>
      </c>
      <c r="D43" s="242">
        <f t="shared" si="11"/>
        <v>0</v>
      </c>
      <c r="E43" s="242">
        <f t="shared" si="14"/>
        <v>1.3588572227442937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'Юнит 09-15.02'!R36</f>
        <v>0</v>
      </c>
      <c r="K43" s="242">
        <f t="shared" si="13"/>
        <v>0</v>
      </c>
      <c r="L43" s="242">
        <f t="shared" si="15"/>
        <v>1.05</v>
      </c>
      <c r="M43" s="243" t="str">
        <f t="shared" si="17"/>
        <v>C</v>
      </c>
    </row>
    <row r="44" spans="2:13" ht="26.5" thickBot="1">
      <c r="B44" s="240" t="s">
        <v>63</v>
      </c>
      <c r="C44" s="241">
        <f>'Юнит 09-15.02'!AE30</f>
        <v>-113.88</v>
      </c>
      <c r="D44" s="242">
        <f t="shared" si="11"/>
        <v>-6.3711901702241712E-3</v>
      </c>
      <c r="E44" s="242">
        <f t="shared" si="14"/>
        <v>1.3524860325740695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09-15.02'!R39</f>
        <v>0</v>
      </c>
      <c r="K44" s="242">
        <f t="shared" si="13"/>
        <v>0</v>
      </c>
      <c r="L44" s="242">
        <f t="shared" si="15"/>
        <v>1.05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09-15.02'!AE43</f>
        <v>-113.88</v>
      </c>
      <c r="D45" s="242">
        <f t="shared" si="11"/>
        <v>-6.3711901702241712E-3</v>
      </c>
      <c r="E45" s="242">
        <f t="shared" si="14"/>
        <v>1.3461148424038454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09-15.02'!R40</f>
        <v>0</v>
      </c>
      <c r="K45" s="242">
        <f t="shared" si="13"/>
        <v>0</v>
      </c>
      <c r="L45" s="242">
        <f t="shared" si="15"/>
        <v>1.05</v>
      </c>
      <c r="M45" s="243" t="str">
        <f t="shared" si="17"/>
        <v>C</v>
      </c>
    </row>
    <row r="46" spans="2:13" ht="26.5" thickBot="1">
      <c r="B46" s="240" t="s">
        <v>69</v>
      </c>
      <c r="C46" s="241">
        <f>'Юнит 09-15.02'!AE36</f>
        <v>-227.76</v>
      </c>
      <c r="D46" s="242">
        <f t="shared" si="11"/>
        <v>-1.2742380340448342E-2</v>
      </c>
      <c r="E46" s="242">
        <f t="shared" si="14"/>
        <v>1.3333724620633971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09-15.02'!R41</f>
        <v>0</v>
      </c>
      <c r="K46" s="242">
        <f t="shared" si="13"/>
        <v>0</v>
      </c>
      <c r="L46" s="242">
        <f t="shared" si="15"/>
        <v>1.05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09-15.02'!AE47</f>
        <v>-227.76</v>
      </c>
      <c r="D47" s="242">
        <f t="shared" si="11"/>
        <v>-1.2742380340448342E-2</v>
      </c>
      <c r="E47" s="242">
        <f t="shared" si="14"/>
        <v>1.3206300817229488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09-15.02'!R43</f>
        <v>0</v>
      </c>
      <c r="K47" s="242">
        <f t="shared" si="13"/>
        <v>0</v>
      </c>
      <c r="L47" s="242">
        <f t="shared" si="15"/>
        <v>1.05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09-15.02'!AE38</f>
        <v>-1425.9351799344222</v>
      </c>
      <c r="D48" s="242">
        <f t="shared" si="11"/>
        <v>-7.9776116980813369E-2</v>
      </c>
      <c r="E48" s="242">
        <f t="shared" si="14"/>
        <v>1.2408539647421355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09-15.02'!R47</f>
        <v>0</v>
      </c>
      <c r="K48" s="242">
        <f t="shared" si="13"/>
        <v>0</v>
      </c>
      <c r="L48" s="242">
        <f t="shared" si="15"/>
        <v>1.05</v>
      </c>
      <c r="M48" s="243" t="str">
        <f t="shared" si="17"/>
        <v>C</v>
      </c>
    </row>
    <row r="49" spans="2:13" ht="15" thickBot="1">
      <c r="B49" s="240" t="s">
        <v>79</v>
      </c>
      <c r="C49" s="241">
        <f>'Юнит 09-15.02'!AE46</f>
        <v>-4305.0746833804369</v>
      </c>
      <c r="D49" s="242">
        <f t="shared" si="11"/>
        <v>-0.24085396474213538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71</v>
      </c>
      <c r="J49" s="241">
        <f>'Юнит 09-15.02'!R38</f>
        <v>-1</v>
      </c>
      <c r="K49" s="242">
        <f t="shared" si="13"/>
        <v>-0.05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17874.211404365145</v>
      </c>
      <c r="D50" s="250">
        <f>SUM(D30:D49)</f>
        <v>1</v>
      </c>
      <c r="J50" s="249">
        <f>SUM(J30:J49)</f>
        <v>20</v>
      </c>
      <c r="K50" s="250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257" priority="4" operator="equal">
      <formula>"C"</formula>
    </cfRule>
    <cfRule type="cellIs" dxfId="256" priority="5" operator="equal">
      <formula>"B"</formula>
    </cfRule>
    <cfRule type="cellIs" dxfId="255" priority="6" operator="equal">
      <formula>"A"</formula>
    </cfRule>
  </conditionalFormatting>
  <conditionalFormatting sqref="M30:M49 D30:D49 K30:K49 F30:G49">
    <cfRule type="cellIs" dxfId="254" priority="1" operator="equal">
      <formula>"C"</formula>
    </cfRule>
    <cfRule type="cellIs" dxfId="253" priority="2" operator="equal">
      <formula>"B"</formula>
    </cfRule>
    <cfRule type="cellIs" dxfId="252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02-08.02'!AE3</f>
        <v>10282.201829667354</v>
      </c>
      <c r="D4" s="242">
        <f>C4/C$26</f>
        <v>0.80310383368515237</v>
      </c>
      <c r="E4" s="242">
        <f>D4</f>
        <v>0.80310383368515237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02-08.02'!R3</f>
        <v>38</v>
      </c>
      <c r="K4" s="242">
        <f>J4/J$26</f>
        <v>0.6333333333333333</v>
      </c>
      <c r="L4" s="242">
        <f>K4</f>
        <v>0.6333333333333333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44</v>
      </c>
      <c r="C5" s="241">
        <f>'Юнит 02-08.02'!AE9</f>
        <v>2101.7611984532496</v>
      </c>
      <c r="D5" s="242">
        <f>C5/C$26</f>
        <v>0.1641606052799211</v>
      </c>
      <c r="E5" s="242">
        <f>D5+E4</f>
        <v>0.96726443896507353</v>
      </c>
      <c r="F5" s="243" t="str">
        <f t="shared" si="0"/>
        <v>C</v>
      </c>
      <c r="G5" s="243" t="str">
        <f>VLOOKUP(B$4:B$25,I$4:M$25,5,0)</f>
        <v>B</v>
      </c>
      <c r="I5" s="240" t="s">
        <v>42</v>
      </c>
      <c r="J5" s="241">
        <f>'Юнит 02-08.02'!R7</f>
        <v>8</v>
      </c>
      <c r="K5" s="242">
        <f>J5/J$26</f>
        <v>0.13333333333333333</v>
      </c>
      <c r="L5" s="242">
        <f>K5+L4</f>
        <v>0.76666666666666661</v>
      </c>
      <c r="M5" s="243" t="str">
        <f t="shared" si="1"/>
        <v>A</v>
      </c>
    </row>
    <row r="6" spans="2:17" ht="28.5" customHeight="1" outlineLevel="1" thickBot="1">
      <c r="B6" s="240" t="s">
        <v>55</v>
      </c>
      <c r="C6" s="241">
        <f>'Юнит 02-08.02'!AE20</f>
        <v>647.32718690618196</v>
      </c>
      <c r="D6" s="242">
        <f>C6/C$26</f>
        <v>5.0560274352229727E-2</v>
      </c>
      <c r="E6" s="242">
        <f t="shared" ref="E6:E25" si="2">D6+E5</f>
        <v>1.0178247133173033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02-08.02'!R9</f>
        <v>5</v>
      </c>
      <c r="K6" s="242">
        <f>J6/J$26</f>
        <v>8.3333333333333329E-2</v>
      </c>
      <c r="L6" s="242">
        <f t="shared" ref="L6:L25" si="3">K6+L5</f>
        <v>0.85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02-08.02'!AE4</f>
        <v>601.79719552292283</v>
      </c>
      <c r="D7" s="242">
        <f>C7/C$26</f>
        <v>4.700409920285218E-2</v>
      </c>
      <c r="E7" s="242">
        <f t="shared" si="2"/>
        <v>1.0648288125201555</v>
      </c>
      <c r="F7" s="243" t="str">
        <f t="shared" si="0"/>
        <v>C</v>
      </c>
      <c r="G7" s="243" t="str">
        <f>VLOOKUP(B$4:B$25,I$4:M$25,5,0)</f>
        <v>C</v>
      </c>
      <c r="I7" s="240" t="s">
        <v>48</v>
      </c>
      <c r="J7" s="241">
        <f>'Юнит 02-08.02'!R13</f>
        <v>3</v>
      </c>
      <c r="K7" s="242">
        <f>J7/J$26</f>
        <v>0.05</v>
      </c>
      <c r="L7" s="242">
        <f t="shared" si="3"/>
        <v>0.9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'Юнит 02-08.02'!AE5</f>
        <v>549.23742187110281</v>
      </c>
      <c r="D8" s="242">
        <f>C8/C$26</f>
        <v>4.2898854390830618E-2</v>
      </c>
      <c r="E8" s="242">
        <f t="shared" si="2"/>
        <v>1.1077276669109861</v>
      </c>
      <c r="F8" s="243" t="str">
        <f t="shared" si="0"/>
        <v>C</v>
      </c>
      <c r="G8" s="243" t="str">
        <f>VLOOKUP(B$4:B$25,I$4:M$25,5,0)</f>
        <v>B</v>
      </c>
      <c r="I8" s="240" t="s">
        <v>40</v>
      </c>
      <c r="J8" s="241">
        <f>'Юнит 02-08.02'!R5</f>
        <v>2</v>
      </c>
      <c r="K8" s="242">
        <f>J8/J$26</f>
        <v>3.3333333333333333E-2</v>
      </c>
      <c r="L8" s="242">
        <f t="shared" si="3"/>
        <v>0.93333333333333335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02-08.02'!AE8</f>
        <v>119.68725330043839</v>
      </c>
      <c r="D9" s="242">
        <f t="shared" ref="D9:D25" si="4">C9/C$26</f>
        <v>9.3483179537954715E-3</v>
      </c>
      <c r="E9" s="242">
        <f t="shared" si="2"/>
        <v>1.1170759848647815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43</v>
      </c>
      <c r="J9" s="241">
        <f>'Юнит 02-08.02'!R8</f>
        <v>2</v>
      </c>
      <c r="K9" s="242">
        <f t="shared" ref="K9:K25" si="6">J9/J$26</f>
        <v>3.3333333333333333E-2</v>
      </c>
      <c r="L9" s="242">
        <f t="shared" si="3"/>
        <v>0.96666666666666667</v>
      </c>
      <c r="M9" s="243" t="str">
        <f t="shared" si="1"/>
        <v>C</v>
      </c>
    </row>
    <row r="10" spans="2:17" ht="28.5" customHeight="1" outlineLevel="1" thickBot="1">
      <c r="B10" s="240" t="s">
        <v>51</v>
      </c>
      <c r="C10" s="241">
        <f>'Юнит 02-08.02'!AE16</f>
        <v>0</v>
      </c>
      <c r="D10" s="242">
        <f t="shared" si="4"/>
        <v>0</v>
      </c>
      <c r="E10" s="242">
        <f t="shared" si="2"/>
        <v>1.1170759848647815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02-08.02'!R4</f>
        <v>1</v>
      </c>
      <c r="K10" s="242">
        <f t="shared" si="6"/>
        <v>1.6666666666666666E-2</v>
      </c>
      <c r="L10" s="242">
        <f t="shared" si="3"/>
        <v>0.98333333333333339</v>
      </c>
      <c r="M10" s="243" t="str">
        <f t="shared" si="1"/>
        <v>C</v>
      </c>
    </row>
    <row r="11" spans="2:17" ht="28.5" customHeight="1" outlineLevel="1" thickBot="1">
      <c r="B11" s="240" t="s">
        <v>52</v>
      </c>
      <c r="C11" s="241">
        <f>'Юнит 02-08.02'!AE17</f>
        <v>0</v>
      </c>
      <c r="D11" s="242">
        <f t="shared" si="4"/>
        <v>0</v>
      </c>
      <c r="E11" s="242">
        <f>D11+E8</f>
        <v>1.1077276669109861</v>
      </c>
      <c r="F11" s="243" t="str">
        <f t="shared" si="0"/>
        <v>C</v>
      </c>
      <c r="G11" s="243" t="str">
        <f t="shared" si="5"/>
        <v>B</v>
      </c>
      <c r="I11" s="240" t="s">
        <v>55</v>
      </c>
      <c r="J11" s="241">
        <f>'Юнит 02-08.02'!R20</f>
        <v>1</v>
      </c>
      <c r="K11" s="242">
        <f t="shared" si="6"/>
        <v>1.6666666666666666E-2</v>
      </c>
      <c r="L11" s="242">
        <f>K11+L8</f>
        <v>0.95000000000000007</v>
      </c>
      <c r="M11" s="243" t="str">
        <f t="shared" si="1"/>
        <v>B</v>
      </c>
    </row>
    <row r="12" spans="2:17" ht="28.5" customHeight="1" outlineLevel="1" thickBot="1">
      <c r="B12" s="240" t="s">
        <v>53</v>
      </c>
      <c r="C12" s="241">
        <f>'Юнит 02-08.02'!AE18</f>
        <v>0</v>
      </c>
      <c r="D12" s="242">
        <f t="shared" si="4"/>
        <v>0</v>
      </c>
      <c r="E12" s="242">
        <f t="shared" si="2"/>
        <v>1.1077276669109861</v>
      </c>
      <c r="F12" s="243" t="str">
        <f t="shared" si="0"/>
        <v>C</v>
      </c>
      <c r="G12" s="243" t="str">
        <f t="shared" si="5"/>
        <v>B</v>
      </c>
      <c r="I12" s="240" t="s">
        <v>41</v>
      </c>
      <c r="J12" s="241">
        <f>'Юнит 02-08.02'!R6</f>
        <v>0</v>
      </c>
      <c r="K12" s="242">
        <f t="shared" si="6"/>
        <v>0</v>
      </c>
      <c r="L12" s="242">
        <f t="shared" si="3"/>
        <v>0.95000000000000007</v>
      </c>
      <c r="M12" s="243" t="str">
        <f t="shared" si="1"/>
        <v>B</v>
      </c>
    </row>
    <row r="13" spans="2:17" ht="15" outlineLevel="1" thickBot="1">
      <c r="B13" s="240" t="s">
        <v>56</v>
      </c>
      <c r="C13" s="241">
        <f>'Юнит 02-08.02'!AE21</f>
        <v>0</v>
      </c>
      <c r="D13" s="242">
        <f t="shared" si="4"/>
        <v>0</v>
      </c>
      <c r="E13" s="242">
        <f t="shared" si="2"/>
        <v>1.1077276669109861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45</v>
      </c>
      <c r="J13" s="241">
        <f>'Юнит 02-08.02'!R10</f>
        <v>0</v>
      </c>
      <c r="K13" s="242">
        <f t="shared" si="6"/>
        <v>0</v>
      </c>
      <c r="L13" s="242">
        <f t="shared" si="3"/>
        <v>0.95000000000000007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57</v>
      </c>
      <c r="C14" s="241">
        <f>'Юнит 02-08.02'!AE22</f>
        <v>0</v>
      </c>
      <c r="D14" s="242">
        <f t="shared" si="4"/>
        <v>0</v>
      </c>
      <c r="E14" s="242">
        <f t="shared" si="2"/>
        <v>1.1077276669109861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46</v>
      </c>
      <c r="J14" s="241">
        <f>'Юнит 02-08.02'!R11</f>
        <v>0</v>
      </c>
      <c r="K14" s="242">
        <f t="shared" si="6"/>
        <v>0</v>
      </c>
      <c r="L14" s="242">
        <f t="shared" si="3"/>
        <v>0.95000000000000007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58</v>
      </c>
      <c r="C15" s="241">
        <f>'Юнит 02-08.02'!AE23</f>
        <v>0</v>
      </c>
      <c r="D15" s="242">
        <f t="shared" si="4"/>
        <v>0</v>
      </c>
      <c r="E15" s="242">
        <f t="shared" si="2"/>
        <v>1.1077276669109861</v>
      </c>
      <c r="F15" s="243" t="str">
        <f t="shared" si="7"/>
        <v>C</v>
      </c>
      <c r="G15" s="243" t="str">
        <f t="shared" si="5"/>
        <v>B</v>
      </c>
      <c r="I15" s="240" t="s">
        <v>47</v>
      </c>
      <c r="J15" s="241">
        <f>'Юнит 02-08.02'!R12</f>
        <v>0</v>
      </c>
      <c r="K15" s="242">
        <f t="shared" si="6"/>
        <v>0</v>
      </c>
      <c r="L15" s="242">
        <f t="shared" si="3"/>
        <v>0.95000000000000007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59</v>
      </c>
      <c r="C16" s="241">
        <f>'Юнит 02-08.02'!AE24</f>
        <v>0</v>
      </c>
      <c r="D16" s="242">
        <f t="shared" si="4"/>
        <v>0</v>
      </c>
      <c r="E16" s="242">
        <f t="shared" si="2"/>
        <v>1.1077276669109861</v>
      </c>
      <c r="F16" s="243" t="str">
        <f t="shared" si="7"/>
        <v>C</v>
      </c>
      <c r="G16" s="243" t="str">
        <f t="shared" si="5"/>
        <v>B</v>
      </c>
      <c r="I16" s="240" t="s">
        <v>49</v>
      </c>
      <c r="J16" s="241">
        <f>'Юнит 02-08.02'!R14</f>
        <v>0</v>
      </c>
      <c r="K16" s="242">
        <f t="shared" si="6"/>
        <v>0</v>
      </c>
      <c r="L16" s="242">
        <f t="shared" si="3"/>
        <v>0.95000000000000007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46</v>
      </c>
      <c r="C17" s="241">
        <f>'Юнит 02-08.02'!AE11</f>
        <v>-93.54</v>
      </c>
      <c r="D17" s="242">
        <f t="shared" si="4"/>
        <v>-7.3060550500144662E-3</v>
      </c>
      <c r="E17" s="242">
        <f t="shared" si="2"/>
        <v>1.1004216118609718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02-08.02'!R15</f>
        <v>0</v>
      </c>
      <c r="K17" s="242">
        <f t="shared" si="6"/>
        <v>0</v>
      </c>
      <c r="L17" s="242">
        <f t="shared" si="3"/>
        <v>0.95000000000000007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47</v>
      </c>
      <c r="C18" s="241">
        <f>'Юнит 02-08.02'!AE12</f>
        <v>-93.54</v>
      </c>
      <c r="D18" s="242">
        <f t="shared" si="4"/>
        <v>-7.3060550500144662E-3</v>
      </c>
      <c r="E18" s="242">
        <f t="shared" si="2"/>
        <v>1.0931155568109574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02-08.02'!R16</f>
        <v>0</v>
      </c>
      <c r="K18" s="242">
        <f t="shared" si="6"/>
        <v>0</v>
      </c>
      <c r="L18" s="242">
        <f t="shared" si="3"/>
        <v>0.95000000000000007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49</v>
      </c>
      <c r="C19" s="241">
        <f>'Юнит 02-08.02'!AE14</f>
        <v>-93.54</v>
      </c>
      <c r="D19" s="242">
        <f t="shared" si="4"/>
        <v>-7.3060550500144662E-3</v>
      </c>
      <c r="E19" s="242">
        <f t="shared" si="2"/>
        <v>1.085809501760943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02-08.02'!R17</f>
        <v>0</v>
      </c>
      <c r="K19" s="242">
        <f t="shared" si="6"/>
        <v>0</v>
      </c>
      <c r="L19" s="242">
        <f t="shared" si="3"/>
        <v>0.95000000000000007</v>
      </c>
      <c r="M19" s="243" t="str">
        <f t="shared" si="8"/>
        <v>B</v>
      </c>
      <c r="P19" s="248"/>
      <c r="Q19" s="242"/>
    </row>
    <row r="20" spans="2:17" ht="26.5" outlineLevel="1" thickBot="1">
      <c r="B20" s="240" t="s">
        <v>50</v>
      </c>
      <c r="C20" s="241">
        <f>'Юнит 02-08.02'!AE15</f>
        <v>-93.54</v>
      </c>
      <c r="D20" s="242">
        <f t="shared" si="4"/>
        <v>-7.3060550500144662E-3</v>
      </c>
      <c r="E20" s="242">
        <f t="shared" si="2"/>
        <v>1.0785034467109287</v>
      </c>
      <c r="F20" s="243" t="str">
        <f t="shared" si="7"/>
        <v>C</v>
      </c>
      <c r="G20" s="243" t="str">
        <f t="shared" si="5"/>
        <v>B</v>
      </c>
      <c r="I20" s="240" t="s">
        <v>53</v>
      </c>
      <c r="J20" s="241">
        <f>'Юнит 02-08.02'!R18</f>
        <v>0</v>
      </c>
      <c r="K20" s="242">
        <f t="shared" si="6"/>
        <v>0</v>
      </c>
      <c r="L20" s="242">
        <f t="shared" si="3"/>
        <v>0.95000000000000007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42</v>
      </c>
      <c r="C21" s="241">
        <f>'Юнит 02-08.02'!AE7</f>
        <v>-28.274503209505653</v>
      </c>
      <c r="D21" s="242">
        <f t="shared" si="4"/>
        <v>-2.2084143356901754E-3</v>
      </c>
      <c r="E21" s="242">
        <f t="shared" si="2"/>
        <v>1.0762950323752385</v>
      </c>
      <c r="F21" s="243" t="str">
        <f t="shared" si="7"/>
        <v>C</v>
      </c>
      <c r="G21" s="243" t="str">
        <f t="shared" si="5"/>
        <v>A</v>
      </c>
      <c r="I21" s="240" t="s">
        <v>54</v>
      </c>
      <c r="J21" s="241">
        <f>'Юнит 02-08.02'!R19</f>
        <v>0</v>
      </c>
      <c r="K21" s="242">
        <f t="shared" si="6"/>
        <v>0</v>
      </c>
      <c r="L21" s="242">
        <f t="shared" si="3"/>
        <v>0.95000000000000007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54</v>
      </c>
      <c r="C22" s="241">
        <f>'Юнит 02-08.02'!AE19</f>
        <v>-113.88</v>
      </c>
      <c r="D22" s="242">
        <f t="shared" si="4"/>
        <v>-8.8947353976442951E-3</v>
      </c>
      <c r="E22" s="242">
        <f t="shared" si="2"/>
        <v>1.0674002969775942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02-08.02'!R21</f>
        <v>0</v>
      </c>
      <c r="K22" s="242">
        <f t="shared" si="6"/>
        <v>0</v>
      </c>
      <c r="L22" s="242">
        <f t="shared" si="3"/>
        <v>0.95000000000000007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41</v>
      </c>
      <c r="C23" s="241">
        <f>'Юнит 02-08.02'!AE6</f>
        <v>-263.94</v>
      </c>
      <c r="D23" s="242">
        <f t="shared" si="4"/>
        <v>-2.0615353537532799E-2</v>
      </c>
      <c r="E23" s="242">
        <f t="shared" si="2"/>
        <v>1.0467849434400613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02-08.02'!R22</f>
        <v>0</v>
      </c>
      <c r="K23" s="242">
        <f t="shared" si="6"/>
        <v>0</v>
      </c>
      <c r="L23" s="242">
        <f t="shared" si="3"/>
        <v>0.95000000000000007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48</v>
      </c>
      <c r="C24" s="241">
        <f>'Юнит 02-08.02'!AE13</f>
        <v>-258.67858027854771</v>
      </c>
      <c r="D24" s="242">
        <f t="shared" si="4"/>
        <v>-2.0204403974499206E-2</v>
      </c>
      <c r="E24" s="242">
        <f t="shared" si="2"/>
        <v>1.026580539465562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02-08.02'!R23</f>
        <v>0</v>
      </c>
      <c r="K24" s="242">
        <f t="shared" si="6"/>
        <v>0</v>
      </c>
      <c r="L24" s="242">
        <f t="shared" si="3"/>
        <v>0.95000000000000007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45</v>
      </c>
      <c r="C25" s="241">
        <f>'Юнит 02-08.02'!AE10</f>
        <v>-460</v>
      </c>
      <c r="D25" s="242">
        <f t="shared" si="4"/>
        <v>-3.5928857419357002E-2</v>
      </c>
      <c r="E25" s="242">
        <f t="shared" si="2"/>
        <v>0.99065168204620502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02-08.02'!R24</f>
        <v>0</v>
      </c>
      <c r="K25" s="242">
        <f t="shared" si="6"/>
        <v>0</v>
      </c>
      <c r="L25" s="242">
        <f t="shared" si="3"/>
        <v>0.95000000000000007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12803.079002233195</v>
      </c>
      <c r="D26" s="250">
        <f>SUM(D4:D25)</f>
        <v>1.0000000000000004</v>
      </c>
      <c r="J26" s="249">
        <f>SUM(J4:J25)</f>
        <v>60</v>
      </c>
      <c r="K26" s="250">
        <f>SUM(K4:K25)</f>
        <v>1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79</v>
      </c>
      <c r="C30" s="241">
        <f>'Юнит 02-08.02'!AE46</f>
        <v>7804.8634100485015</v>
      </c>
      <c r="D30" s="242">
        <f>C30/C$50</f>
        <v>0.48315586863672344</v>
      </c>
      <c r="E30" s="242">
        <f>D30</f>
        <v>0.48315586863672344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02-08.02'!R46</f>
        <v>7</v>
      </c>
      <c r="K30" s="242">
        <f>J30/J$50</f>
        <v>0.30434782608695654</v>
      </c>
      <c r="L30" s="242">
        <f>K30</f>
        <v>0.30434782608695654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67</v>
      </c>
      <c r="C31" s="241">
        <f>'Юнит 02-08.02'!AE34</f>
        <v>3279.9222043890954</v>
      </c>
      <c r="D31" s="242">
        <f t="shared" ref="D31:D49" si="11">C31/C$50</f>
        <v>0.20304181873089852</v>
      </c>
      <c r="E31" s="242">
        <f>D31+E30</f>
        <v>0.68619768736762199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77</v>
      </c>
      <c r="J31" s="241">
        <f>'Юнит 02-08.02'!R44</f>
        <v>6</v>
      </c>
      <c r="K31" s="242">
        <f t="shared" ref="K31:K49" si="13">J31/J$50</f>
        <v>0.2608695652173913</v>
      </c>
      <c r="L31" s="242">
        <f>K31+L30</f>
        <v>0.56521739130434789</v>
      </c>
      <c r="M31" s="243" t="str">
        <f t="shared" si="10"/>
        <v>A</v>
      </c>
    </row>
    <row r="32" spans="2:17" ht="15" thickBot="1">
      <c r="B32" s="240" t="s">
        <v>70</v>
      </c>
      <c r="C32" s="241">
        <f>'Юнит 02-08.02'!AE37</f>
        <v>3060.0831800309315</v>
      </c>
      <c r="D32" s="242">
        <f t="shared" si="11"/>
        <v>0.18943280225057571</v>
      </c>
      <c r="E32" s="242">
        <f t="shared" ref="E32:E49" si="14">D32+E31</f>
        <v>0.87563048961819767</v>
      </c>
      <c r="F32" s="243" t="str">
        <f t="shared" si="9"/>
        <v>B</v>
      </c>
      <c r="G32" s="243" t="str">
        <f t="shared" si="12"/>
        <v>A</v>
      </c>
      <c r="I32" s="240" t="s">
        <v>67</v>
      </c>
      <c r="J32" s="241">
        <f>'Юнит 02-08.02'!R34</f>
        <v>2</v>
      </c>
      <c r="K32" s="242">
        <f t="shared" si="13"/>
        <v>8.6956521739130432E-2</v>
      </c>
      <c r="L32" s="242">
        <f t="shared" ref="L32:L49" si="15">K32+L31</f>
        <v>0.65217391304347827</v>
      </c>
      <c r="M32" s="243" t="str">
        <f t="shared" si="10"/>
        <v>A</v>
      </c>
    </row>
    <row r="33" spans="2:13" ht="26.5" thickBot="1">
      <c r="B33" s="240" t="s">
        <v>76</v>
      </c>
      <c r="C33" s="241">
        <f>'Юнит 02-08.02'!AE43</f>
        <v>1455.7640827932753</v>
      </c>
      <c r="D33" s="242">
        <f t="shared" si="11"/>
        <v>9.0118292018611643E-2</v>
      </c>
      <c r="E33" s="242">
        <f t="shared" si="14"/>
        <v>0.96574878163680933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02-08.02'!R37</f>
        <v>2</v>
      </c>
      <c r="K33" s="242">
        <f t="shared" si="13"/>
        <v>8.6956521739130432E-2</v>
      </c>
      <c r="L33" s="242">
        <f t="shared" si="15"/>
        <v>0.73913043478260865</v>
      </c>
      <c r="M33" s="243" t="str">
        <f t="shared" si="10"/>
        <v>A</v>
      </c>
    </row>
    <row r="34" spans="2:13" ht="26.5" thickBot="1">
      <c r="B34" s="240" t="s">
        <v>77</v>
      </c>
      <c r="C34" s="241">
        <f>'Юнит 02-08.02'!AE44</f>
        <v>1463.1581854954945</v>
      </c>
      <c r="D34" s="242">
        <f t="shared" si="11"/>
        <v>9.0576019966711344E-2</v>
      </c>
      <c r="E34" s="242">
        <f t="shared" si="14"/>
        <v>1.0563248016035207</v>
      </c>
      <c r="F34" s="243" t="str">
        <f t="shared" si="9"/>
        <v>C</v>
      </c>
      <c r="G34" s="243" t="str">
        <f t="shared" si="12"/>
        <v>A</v>
      </c>
      <c r="I34" s="240" t="s">
        <v>78</v>
      </c>
      <c r="J34" s="241">
        <f>'Юнит 02-08.02'!R45</f>
        <v>2</v>
      </c>
      <c r="K34" s="242">
        <f t="shared" si="13"/>
        <v>8.6956521739130432E-2</v>
      </c>
      <c r="L34" s="242">
        <f t="shared" si="15"/>
        <v>0.82608695652173902</v>
      </c>
      <c r="M34" s="243" t="str">
        <f t="shared" si="10"/>
        <v>B</v>
      </c>
    </row>
    <row r="35" spans="2:13" ht="26.5" thickBot="1">
      <c r="B35" s="240" t="s">
        <v>72</v>
      </c>
      <c r="C35" s="241">
        <f>'Юнит 02-08.02'!AE39</f>
        <v>1145.3410571380628</v>
      </c>
      <c r="D35" s="242">
        <f t="shared" si="11"/>
        <v>7.0901721692449834E-2</v>
      </c>
      <c r="E35" s="242">
        <f t="shared" si="14"/>
        <v>1.1272265232959706</v>
      </c>
      <c r="F35" s="243" t="str">
        <f t="shared" si="9"/>
        <v>C</v>
      </c>
      <c r="G35" s="243" t="str">
        <f t="shared" si="12"/>
        <v>B</v>
      </c>
      <c r="I35" s="240" t="s">
        <v>71</v>
      </c>
      <c r="J35" s="241">
        <f>'Юнит 02-08.02'!R38</f>
        <v>1</v>
      </c>
      <c r="K35" s="242">
        <f t="shared" si="13"/>
        <v>4.3478260869565216E-2</v>
      </c>
      <c r="L35" s="242">
        <f t="shared" si="15"/>
        <v>0.86956521739130421</v>
      </c>
      <c r="M35" s="243" t="str">
        <f t="shared" si="10"/>
        <v>B</v>
      </c>
    </row>
    <row r="36" spans="2:13" ht="26.5" thickBot="1">
      <c r="B36" s="240" t="s">
        <v>78</v>
      </c>
      <c r="C36" s="241">
        <f>'Юнит 02-08.02'!AE45</f>
        <v>1169.3962362982475</v>
      </c>
      <c r="D36" s="242">
        <f t="shared" si="11"/>
        <v>7.2390844611293956E-2</v>
      </c>
      <c r="E36" s="242">
        <f t="shared" si="14"/>
        <v>1.1996173679072646</v>
      </c>
      <c r="F36" s="243" t="str">
        <f t="shared" si="9"/>
        <v>C</v>
      </c>
      <c r="G36" s="243" t="str">
        <f t="shared" si="12"/>
        <v>B</v>
      </c>
      <c r="I36" s="240" t="s">
        <v>72</v>
      </c>
      <c r="J36" s="241">
        <f>'Юнит 02-08.02'!R39</f>
        <v>1</v>
      </c>
      <c r="K36" s="242">
        <f t="shared" si="13"/>
        <v>4.3478260869565216E-2</v>
      </c>
      <c r="L36" s="242">
        <f t="shared" si="15"/>
        <v>0.9130434782608694</v>
      </c>
      <c r="M36" s="243" t="str">
        <f t="shared" si="10"/>
        <v>B</v>
      </c>
    </row>
    <row r="37" spans="2:13" ht="26.5" thickBot="1">
      <c r="B37" s="240" t="s">
        <v>71</v>
      </c>
      <c r="C37" s="241">
        <f>'Юнит 02-08.02'!AE38</f>
        <v>947.91203277989678</v>
      </c>
      <c r="D37" s="242">
        <f t="shared" si="11"/>
        <v>5.867998420053417E-2</v>
      </c>
      <c r="E37" s="242">
        <f t="shared" si="14"/>
        <v>1.2582973521077987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75</v>
      </c>
      <c r="J37" s="241">
        <f>'Юнит 02-08.02'!R42</f>
        <v>1</v>
      </c>
      <c r="K37" s="242">
        <f t="shared" si="13"/>
        <v>4.3478260869565216E-2</v>
      </c>
      <c r="L37" s="242">
        <f t="shared" si="15"/>
        <v>0.95652173913043459</v>
      </c>
      <c r="M37" s="243" t="str">
        <f>_xlfn.IFS(L37&lt;80%,"A",L37&lt;=95%,"B",L37&gt;95%,"C")</f>
        <v>C</v>
      </c>
    </row>
    <row r="38" spans="2:13" ht="26.5" thickBot="1">
      <c r="B38" s="240" t="s">
        <v>63</v>
      </c>
      <c r="C38" s="241">
        <f>'Юнит 02-08.02'!AE30</f>
        <v>0</v>
      </c>
      <c r="D38" s="242">
        <f t="shared" si="11"/>
        <v>0</v>
      </c>
      <c r="E38" s="242">
        <f t="shared" si="14"/>
        <v>1.2582973521077987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76</v>
      </c>
      <c r="J38" s="241">
        <f>'Юнит 02-08.02'!R43</f>
        <v>1</v>
      </c>
      <c r="K38" s="242">
        <f t="shared" si="13"/>
        <v>4.3478260869565216E-2</v>
      </c>
      <c r="L38" s="242">
        <f t="shared" si="15"/>
        <v>0.99999999999999978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64</v>
      </c>
      <c r="C39" s="241">
        <f>'Юнит 02-08.02'!AE31</f>
        <v>0</v>
      </c>
      <c r="D39" s="242">
        <f t="shared" si="11"/>
        <v>0</v>
      </c>
      <c r="E39" s="242">
        <f t="shared" si="14"/>
        <v>1.2582973521077987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'Юнит 02-08.02'!R28</f>
        <v>0</v>
      </c>
      <c r="K39" s="242">
        <f t="shared" si="13"/>
        <v>0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65</v>
      </c>
      <c r="C40" s="241">
        <f>'Юнит 02-08.02'!AE32</f>
        <v>0</v>
      </c>
      <c r="D40" s="242">
        <f t="shared" si="11"/>
        <v>0</v>
      </c>
      <c r="E40" s="242">
        <f t="shared" si="14"/>
        <v>1.2582973521077987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02-08.02'!R29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26.5" thickBot="1">
      <c r="B41" s="240" t="s">
        <v>68</v>
      </c>
      <c r="C41" s="241">
        <f>'Юнит 02-08.02'!AE35</f>
        <v>0</v>
      </c>
      <c r="D41" s="242">
        <f t="shared" si="11"/>
        <v>0</v>
      </c>
      <c r="E41" s="242">
        <f t="shared" si="14"/>
        <v>1.2582973521077987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'Юнит 02-08.02'!R30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02-08.02'!AE40</f>
        <v>0</v>
      </c>
      <c r="D42" s="242">
        <f t="shared" si="11"/>
        <v>0</v>
      </c>
      <c r="E42" s="242">
        <f t="shared" si="14"/>
        <v>1.2582973521077987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'Юнит 02-08.02'!R31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02-08.02'!AE41</f>
        <v>0</v>
      </c>
      <c r="D43" s="242">
        <f t="shared" si="11"/>
        <v>0</v>
      </c>
      <c r="E43" s="242">
        <f t="shared" si="14"/>
        <v>1.2582973521077987</v>
      </c>
      <c r="F43" s="243" t="str">
        <f t="shared" si="16"/>
        <v>C</v>
      </c>
      <c r="G43" s="243" t="str">
        <f t="shared" si="12"/>
        <v>C</v>
      </c>
      <c r="I43" s="240" t="s">
        <v>65</v>
      </c>
      <c r="J43" s="241">
        <f>'Юнит 02-08.02'!R32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61</v>
      </c>
      <c r="C44" s="241">
        <f>'Юнит 02-08.02'!AE28</f>
        <v>-113.88</v>
      </c>
      <c r="D44" s="242">
        <f t="shared" si="11"/>
        <v>-7.0496801070869921E-3</v>
      </c>
      <c r="E44" s="242">
        <f t="shared" si="14"/>
        <v>1.2512476720007117</v>
      </c>
      <c r="F44" s="243" t="str">
        <f t="shared" si="16"/>
        <v>C</v>
      </c>
      <c r="G44" s="243" t="str">
        <f t="shared" si="12"/>
        <v>C</v>
      </c>
      <c r="I44" s="240" t="s">
        <v>66</v>
      </c>
      <c r="J44" s="241">
        <f>'Юнит 02-08.02'!R33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62</v>
      </c>
      <c r="C45" s="241">
        <f>'Юнит 02-08.02'!AE29</f>
        <v>-113.88</v>
      </c>
      <c r="D45" s="242">
        <f t="shared" si="11"/>
        <v>-7.0496801070869921E-3</v>
      </c>
      <c r="E45" s="242">
        <f t="shared" si="14"/>
        <v>1.2441979918936248</v>
      </c>
      <c r="F45" s="243" t="str">
        <f t="shared" si="16"/>
        <v>C</v>
      </c>
      <c r="G45" s="243" t="str">
        <f t="shared" si="12"/>
        <v>C</v>
      </c>
      <c r="I45" s="240" t="s">
        <v>68</v>
      </c>
      <c r="J45" s="241">
        <f>'Юнит 02-08.02'!R35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69</v>
      </c>
      <c r="C46" s="241">
        <f>'Юнит 02-08.02'!AE36</f>
        <v>-113.88</v>
      </c>
      <c r="D46" s="242">
        <f t="shared" si="11"/>
        <v>-7.0496801070869921E-3</v>
      </c>
      <c r="E46" s="242">
        <f t="shared" si="14"/>
        <v>1.2371483117865378</v>
      </c>
      <c r="F46" s="243" t="str">
        <f t="shared" si="16"/>
        <v>C</v>
      </c>
      <c r="G46" s="243" t="str">
        <f t="shared" si="12"/>
        <v>C</v>
      </c>
      <c r="I46" s="240" t="s">
        <v>69</v>
      </c>
      <c r="J46" s="241">
        <f>'Юнит 02-08.02'!R36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02-08.02'!AE47</f>
        <v>-113.88</v>
      </c>
      <c r="D47" s="242">
        <f t="shared" si="11"/>
        <v>-7.0496801070869921E-3</v>
      </c>
      <c r="E47" s="242">
        <f t="shared" si="14"/>
        <v>1.2300986316794509</v>
      </c>
      <c r="F47" s="243" t="str">
        <f t="shared" si="16"/>
        <v>C</v>
      </c>
      <c r="G47" s="243" t="str">
        <f t="shared" si="12"/>
        <v>C</v>
      </c>
      <c r="I47" s="240" t="s">
        <v>73</v>
      </c>
      <c r="J47" s="241">
        <f>'Юнит 02-08.02'!R40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66</v>
      </c>
      <c r="C48" s="241">
        <f>'Юнит 02-08.02'!AE33</f>
        <v>-227.76</v>
      </c>
      <c r="D48" s="242">
        <f t="shared" si="11"/>
        <v>-1.4099360214173984E-2</v>
      </c>
      <c r="E48" s="242">
        <f t="shared" si="14"/>
        <v>1.215999271465277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02-08.02'!R41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75</v>
      </c>
      <c r="C49" s="241">
        <f>'Юнит 02-08.02'!AE42</f>
        <v>-3489.2359172067245</v>
      </c>
      <c r="D49" s="242">
        <f t="shared" si="11"/>
        <v>-0.21599927146527645</v>
      </c>
      <c r="E49" s="242">
        <f t="shared" si="14"/>
        <v>1.0000000000000004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02-08.02'!R47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16153.924471766777</v>
      </c>
      <c r="D50" s="250">
        <f>SUM(D30:D49)</f>
        <v>1.0000000000000004</v>
      </c>
      <c r="J50" s="249">
        <f>SUM(J30:J49)</f>
        <v>23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51" priority="4" operator="equal">
      <formula>"C"</formula>
    </cfRule>
    <cfRule type="cellIs" dxfId="250" priority="5" operator="equal">
      <formula>"B"</formula>
    </cfRule>
    <cfRule type="cellIs" dxfId="249" priority="6" operator="equal">
      <formula>"A"</formula>
    </cfRule>
  </conditionalFormatting>
  <conditionalFormatting sqref="M30:M49 D30:D49 K30:K49 F30:G49">
    <cfRule type="cellIs" dxfId="248" priority="1" operator="equal">
      <formula>"C"</formula>
    </cfRule>
    <cfRule type="cellIs" dxfId="247" priority="2" operator="equal">
      <formula>"B"</formula>
    </cfRule>
    <cfRule type="cellIs" dxfId="246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ЯНВАРЬ!AE3</f>
        <v>40731.919000560774</v>
      </c>
      <c r="D4" s="242">
        <f>C4/C$26</f>
        <v>0.63166594809592336</v>
      </c>
      <c r="E4" s="242">
        <f>D4</f>
        <v>0.63166594809592336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ЯНВАРЬ!R3</f>
        <v>174</v>
      </c>
      <c r="K4" s="242">
        <f>J4/J$26</f>
        <v>0.64444444444444449</v>
      </c>
      <c r="L4" s="242">
        <f>K4</f>
        <v>0.64444444444444449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ЯНВАРЬ!AE6</f>
        <v>7328.910100482316</v>
      </c>
      <c r="D5" s="242">
        <f>C5/C$26</f>
        <v>0.1136559008444266</v>
      </c>
      <c r="E5" s="242">
        <f>D5+E4</f>
        <v>0.74532184894034992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ЯНВАРЬ!R6</f>
        <v>33</v>
      </c>
      <c r="K5" s="242">
        <f>J5/J$26</f>
        <v>0.12222222222222222</v>
      </c>
      <c r="L5" s="242">
        <f>K5+L4</f>
        <v>0.76666666666666672</v>
      </c>
      <c r="M5" s="243" t="str">
        <f t="shared" si="1"/>
        <v>A</v>
      </c>
    </row>
    <row r="6" spans="2:17" ht="28.5" customHeight="1" outlineLevel="1" thickBot="1">
      <c r="B6" s="240" t="s">
        <v>42</v>
      </c>
      <c r="C6" s="241">
        <f>ЯНВАРЬ!AE7</f>
        <v>5299.7732224332403</v>
      </c>
      <c r="D6" s="242">
        <f>C6/C$26</f>
        <v>8.2188277876021273E-2</v>
      </c>
      <c r="E6" s="242">
        <f t="shared" ref="E6:E25" si="2">D6+E5</f>
        <v>0.82751012681637115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ЯНВАРЬ!R7</f>
        <v>12</v>
      </c>
      <c r="K6" s="242">
        <f>J6/J$26</f>
        <v>4.4444444444444446E-2</v>
      </c>
      <c r="L6" s="242">
        <f t="shared" ref="L6:L25" si="3">K6+L5</f>
        <v>0.81111111111111112</v>
      </c>
      <c r="M6" s="243" t="str">
        <f t="shared" si="1"/>
        <v>B</v>
      </c>
    </row>
    <row r="7" spans="2:17" ht="28.5" customHeight="1" outlineLevel="1" thickBot="1">
      <c r="B7" s="240" t="s">
        <v>43</v>
      </c>
      <c r="C7" s="241">
        <f>ЯНВАРЬ!AE8</f>
        <v>1731.7420827995447</v>
      </c>
      <c r="D7" s="242">
        <f>C7/C$26</f>
        <v>2.6855658447472692E-2</v>
      </c>
      <c r="E7" s="242">
        <f t="shared" si="2"/>
        <v>0.85436578526384388</v>
      </c>
      <c r="F7" s="243" t="str">
        <f t="shared" si="0"/>
        <v>B</v>
      </c>
      <c r="G7" s="243" t="str">
        <f>VLOOKUP(B$4:B$25,I$4:M$25,5,0)</f>
        <v>B</v>
      </c>
      <c r="I7" s="240" t="s">
        <v>44</v>
      </c>
      <c r="J7" s="241">
        <f>ЯНВАРЬ!R9</f>
        <v>11</v>
      </c>
      <c r="K7" s="242">
        <f>J7/J$26</f>
        <v>4.0740740740740744E-2</v>
      </c>
      <c r="L7" s="242">
        <f t="shared" si="3"/>
        <v>0.85185185185185186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ЯНВАРЬ!AE5</f>
        <v>1728.3092522038128</v>
      </c>
      <c r="D8" s="242">
        <f>C8/C$26</f>
        <v>2.6802422502638475E-2</v>
      </c>
      <c r="E8" s="242">
        <f t="shared" si="2"/>
        <v>0.8811682077664823</v>
      </c>
      <c r="F8" s="243" t="str">
        <f t="shared" si="0"/>
        <v>B</v>
      </c>
      <c r="G8" s="243" t="str">
        <f>VLOOKUP(B$4:B$25,I$4:M$25,5,0)</f>
        <v>B</v>
      </c>
      <c r="I8" s="240" t="s">
        <v>39</v>
      </c>
      <c r="J8" s="241">
        <f>ЯНВАРЬ!R4</f>
        <v>9</v>
      </c>
      <c r="K8" s="242">
        <f>J8/J$26</f>
        <v>3.3333333333333333E-2</v>
      </c>
      <c r="L8" s="242">
        <f t="shared" si="3"/>
        <v>0.88518518518518519</v>
      </c>
      <c r="M8" s="243" t="str">
        <f t="shared" si="1"/>
        <v>B</v>
      </c>
    </row>
    <row r="9" spans="2:17" ht="28.5" customHeight="1" outlineLevel="1" thickBot="1">
      <c r="B9" s="240" t="s">
        <v>55</v>
      </c>
      <c r="C9" s="241">
        <f>ЯНВАРЬ!AE20</f>
        <v>1673.6071353687944</v>
      </c>
      <c r="D9" s="242">
        <f t="shared" ref="D9:D25" si="4">C9/C$26</f>
        <v>2.5954108321983981E-2</v>
      </c>
      <c r="E9" s="242">
        <f t="shared" si="2"/>
        <v>0.90712231608846627</v>
      </c>
      <c r="F9" s="243" t="str">
        <f t="shared" si="0"/>
        <v>B</v>
      </c>
      <c r="G9" s="243" t="str">
        <f t="shared" ref="G9:G25" si="5">VLOOKUP(B$4:B$25,I$4:M$25,5,0)</f>
        <v>C</v>
      </c>
      <c r="I9" s="240" t="s">
        <v>48</v>
      </c>
      <c r="J9" s="241">
        <f>ЯНВАРЬ!R13</f>
        <v>5</v>
      </c>
      <c r="K9" s="242">
        <f t="shared" ref="K9:K25" si="6">J9/J$26</f>
        <v>1.8518518518518517E-2</v>
      </c>
      <c r="L9" s="242">
        <f t="shared" si="3"/>
        <v>0.90370370370370368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ЯНВАРЬ!AE14</f>
        <v>1541.0225864420067</v>
      </c>
      <c r="D10" s="242">
        <f t="shared" si="4"/>
        <v>2.3898002278967531E-2</v>
      </c>
      <c r="E10" s="242">
        <f t="shared" si="2"/>
        <v>0.93102031836743382</v>
      </c>
      <c r="F10" s="243" t="str">
        <f t="shared" si="0"/>
        <v>B</v>
      </c>
      <c r="G10" s="243" t="str">
        <f t="shared" si="5"/>
        <v>B</v>
      </c>
      <c r="I10" s="240" t="s">
        <v>49</v>
      </c>
      <c r="J10" s="241">
        <f>ЯНВАРЬ!R14</f>
        <v>5</v>
      </c>
      <c r="K10" s="242">
        <f t="shared" si="6"/>
        <v>1.8518518518518517E-2</v>
      </c>
      <c r="L10" s="242">
        <f t="shared" si="3"/>
        <v>0.92222222222222217</v>
      </c>
      <c r="M10" s="243" t="str">
        <f t="shared" si="1"/>
        <v>B</v>
      </c>
    </row>
    <row r="11" spans="2:17" ht="28.5" customHeight="1" outlineLevel="1" thickBot="1">
      <c r="B11" s="240" t="s">
        <v>47</v>
      </c>
      <c r="C11" s="241">
        <f>ЯНВАРЬ!AE12</f>
        <v>1475.3243634144055</v>
      </c>
      <c r="D11" s="242">
        <f t="shared" si="4"/>
        <v>2.2879161739282283E-2</v>
      </c>
      <c r="E11" s="242">
        <f>D11+E8</f>
        <v>0.90404736950576459</v>
      </c>
      <c r="F11" s="243" t="str">
        <f t="shared" si="0"/>
        <v>B</v>
      </c>
      <c r="G11" s="243" t="str">
        <f t="shared" si="5"/>
        <v>B</v>
      </c>
      <c r="I11" s="240" t="s">
        <v>40</v>
      </c>
      <c r="J11" s="241">
        <f>ЯНВАРЬ!R5</f>
        <v>4</v>
      </c>
      <c r="K11" s="242">
        <f t="shared" si="6"/>
        <v>1.4814814814814815E-2</v>
      </c>
      <c r="L11" s="242">
        <f>K11+L8</f>
        <v>0.9</v>
      </c>
      <c r="M11" s="243" t="str">
        <f t="shared" si="1"/>
        <v>B</v>
      </c>
    </row>
    <row r="12" spans="2:17" ht="28.5" customHeight="1" outlineLevel="1" thickBot="1">
      <c r="B12" s="240" t="s">
        <v>51</v>
      </c>
      <c r="C12" s="241">
        <f>ЯНВАРЬ!AE16</f>
        <v>1147.4323688149975</v>
      </c>
      <c r="D12" s="242">
        <f t="shared" si="4"/>
        <v>1.7794250133746414E-2</v>
      </c>
      <c r="E12" s="242">
        <f t="shared" si="2"/>
        <v>0.92184161963951095</v>
      </c>
      <c r="F12" s="243" t="str">
        <f t="shared" si="0"/>
        <v>B</v>
      </c>
      <c r="G12" s="243" t="str">
        <f t="shared" si="5"/>
        <v>B</v>
      </c>
      <c r="I12" s="240" t="s">
        <v>47</v>
      </c>
      <c r="J12" s="241">
        <f>ЯНВАРЬ!R12</f>
        <v>4</v>
      </c>
      <c r="K12" s="242">
        <f t="shared" si="6"/>
        <v>1.4814814814814815E-2</v>
      </c>
      <c r="L12" s="242">
        <f t="shared" si="3"/>
        <v>0.91481481481481486</v>
      </c>
      <c r="M12" s="243" t="str">
        <f t="shared" si="1"/>
        <v>B</v>
      </c>
    </row>
    <row r="13" spans="2:17" ht="15" outlineLevel="1" thickBot="1">
      <c r="B13" s="240" t="s">
        <v>54</v>
      </c>
      <c r="C13" s="241">
        <f>ЯНВАРЬ!AE19</f>
        <v>935.83469337117856</v>
      </c>
      <c r="D13" s="242">
        <f t="shared" si="4"/>
        <v>1.4512817548351327E-2</v>
      </c>
      <c r="E13" s="242">
        <f t="shared" si="2"/>
        <v>0.93635443718786227</v>
      </c>
      <c r="F13" s="243" t="str">
        <f>IF(AND(E13&lt;=0),"C",IF(E13&lt;=0.8,"A",IF(E13&lt;=0.95,"B","C")))</f>
        <v>B</v>
      </c>
      <c r="G13" s="243" t="str">
        <f t="shared" si="5"/>
        <v>C</v>
      </c>
      <c r="I13" s="240" t="s">
        <v>51</v>
      </c>
      <c r="J13" s="241">
        <f>ЯНВАРЬ!R16</f>
        <v>4</v>
      </c>
      <c r="K13" s="242">
        <f t="shared" si="6"/>
        <v>1.4814814814814815E-2</v>
      </c>
      <c r="L13" s="242">
        <f t="shared" si="3"/>
        <v>0.92962962962962969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>
        <f>ЯНВАРЬ!AE13</f>
        <v>775.66419484038784</v>
      </c>
      <c r="D14" s="242">
        <f t="shared" si="4"/>
        <v>1.2028911749313091E-2</v>
      </c>
      <c r="E14" s="242">
        <f t="shared" si="2"/>
        <v>0.94838334893717535</v>
      </c>
      <c r="F14" s="243" t="str">
        <f t="shared" ref="F14:F25" si="7">IF(AND(E14&lt;=0),"C",IF(E14&lt;=0.8,"A",IF(E14&lt;=0.95,"B","C")))</f>
        <v>B</v>
      </c>
      <c r="G14" s="243" t="str">
        <f t="shared" si="5"/>
        <v>B</v>
      </c>
      <c r="I14" s="240" t="s">
        <v>43</v>
      </c>
      <c r="J14" s="241">
        <f>ЯНВАРЬ!R8</f>
        <v>3</v>
      </c>
      <c r="K14" s="242">
        <f t="shared" si="6"/>
        <v>1.1111111111111112E-2</v>
      </c>
      <c r="L14" s="242">
        <f t="shared" si="3"/>
        <v>0.94074074074074077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26.5" outlineLevel="1" thickBot="1">
      <c r="B15" s="240" t="s">
        <v>53</v>
      </c>
      <c r="C15" s="241">
        <f>ЯНВАРЬ!AE18</f>
        <v>703.75083855215871</v>
      </c>
      <c r="D15" s="242">
        <f t="shared" si="4"/>
        <v>1.0913687632817651E-2</v>
      </c>
      <c r="E15" s="242">
        <f t="shared" si="2"/>
        <v>0.95929703656999299</v>
      </c>
      <c r="F15" s="243" t="str">
        <f t="shared" si="7"/>
        <v>C</v>
      </c>
      <c r="G15" s="243" t="str">
        <f t="shared" si="5"/>
        <v>C</v>
      </c>
      <c r="I15" s="240" t="s">
        <v>50</v>
      </c>
      <c r="J15" s="241">
        <f>ЯНВАРЬ!R15</f>
        <v>2</v>
      </c>
      <c r="K15" s="242">
        <f t="shared" si="6"/>
        <v>7.4074074074074077E-3</v>
      </c>
      <c r="L15" s="242">
        <f t="shared" si="3"/>
        <v>0.94814814814814818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39</v>
      </c>
      <c r="C16" s="241">
        <f>ЯНВАРЬ!AE4</f>
        <v>368.9468450613183</v>
      </c>
      <c r="D16" s="242">
        <f t="shared" si="4"/>
        <v>5.7215855378542034E-3</v>
      </c>
      <c r="E16" s="242">
        <f t="shared" si="2"/>
        <v>0.96501862210784717</v>
      </c>
      <c r="F16" s="243" t="str">
        <f t="shared" si="7"/>
        <v>C</v>
      </c>
      <c r="G16" s="243" t="str">
        <f t="shared" si="5"/>
        <v>B</v>
      </c>
      <c r="I16" s="240" t="s">
        <v>45</v>
      </c>
      <c r="J16" s="241">
        <f>ЯНВАРЬ!R10</f>
        <v>1</v>
      </c>
      <c r="K16" s="242">
        <f t="shared" si="6"/>
        <v>3.7037037037037038E-3</v>
      </c>
      <c r="L16" s="242">
        <f t="shared" si="3"/>
        <v>0.95185185185185184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45</v>
      </c>
      <c r="C17" s="241">
        <f>ЯНВАРЬ!AE10</f>
        <v>285.9354437232015</v>
      </c>
      <c r="D17" s="242">
        <f t="shared" si="4"/>
        <v>4.4342542061707917E-3</v>
      </c>
      <c r="E17" s="242">
        <f t="shared" si="2"/>
        <v>0.969452876314018</v>
      </c>
      <c r="F17" s="243" t="str">
        <f t="shared" si="7"/>
        <v>C</v>
      </c>
      <c r="G17" s="243" t="str">
        <f t="shared" si="5"/>
        <v>C</v>
      </c>
      <c r="I17" s="240" t="s">
        <v>53</v>
      </c>
      <c r="J17" s="241">
        <f>ЯНВАРЬ!R18</f>
        <v>1</v>
      </c>
      <c r="K17" s="242">
        <f t="shared" si="6"/>
        <v>3.7037037037037038E-3</v>
      </c>
      <c r="L17" s="242">
        <f t="shared" si="3"/>
        <v>0.95555555555555549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52</v>
      </c>
      <c r="C18" s="241">
        <f>ЯНВАРЬ!AE17</f>
        <v>0</v>
      </c>
      <c r="D18" s="242">
        <f t="shared" si="4"/>
        <v>0</v>
      </c>
      <c r="E18" s="242">
        <f t="shared" si="2"/>
        <v>0.969452876314018</v>
      </c>
      <c r="F18" s="243" t="str">
        <f t="shared" si="7"/>
        <v>C</v>
      </c>
      <c r="G18" s="243" t="str">
        <f t="shared" si="5"/>
        <v>C</v>
      </c>
      <c r="I18" s="240" t="s">
        <v>54</v>
      </c>
      <c r="J18" s="241">
        <f>ЯНВАРЬ!R19</f>
        <v>1</v>
      </c>
      <c r="K18" s="242">
        <f t="shared" si="6"/>
        <v>3.7037037037037038E-3</v>
      </c>
      <c r="L18" s="242">
        <f t="shared" si="3"/>
        <v>0.95925925925925914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ЯНВАРЬ!AE21</f>
        <v>0</v>
      </c>
      <c r="D19" s="242">
        <f t="shared" si="4"/>
        <v>0</v>
      </c>
      <c r="E19" s="242">
        <f t="shared" si="2"/>
        <v>0.969452876314018</v>
      </c>
      <c r="F19" s="243" t="str">
        <f t="shared" si="7"/>
        <v>C</v>
      </c>
      <c r="G19" s="243" t="str">
        <f t="shared" si="5"/>
        <v>C</v>
      </c>
      <c r="I19" s="240" t="s">
        <v>55</v>
      </c>
      <c r="J19" s="241">
        <f>ЯНВАРЬ!R20</f>
        <v>1</v>
      </c>
      <c r="K19" s="242">
        <f t="shared" si="6"/>
        <v>3.7037037037037038E-3</v>
      </c>
      <c r="L19" s="242">
        <f t="shared" si="3"/>
        <v>0.9629629629629628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ЯНВАРЬ!AE22</f>
        <v>0</v>
      </c>
      <c r="D20" s="242">
        <f t="shared" si="4"/>
        <v>0</v>
      </c>
      <c r="E20" s="242">
        <f t="shared" si="2"/>
        <v>0.969452876314018</v>
      </c>
      <c r="F20" s="243" t="str">
        <f t="shared" si="7"/>
        <v>C</v>
      </c>
      <c r="G20" s="243" t="str">
        <f t="shared" si="5"/>
        <v>C</v>
      </c>
      <c r="I20" s="240" t="s">
        <v>46</v>
      </c>
      <c r="J20" s="241">
        <f>ЯНВАРЬ!R11</f>
        <v>0</v>
      </c>
      <c r="K20" s="242">
        <f t="shared" si="6"/>
        <v>0</v>
      </c>
      <c r="L20" s="242">
        <f t="shared" si="3"/>
        <v>0.9629629629629628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ЯНВАРЬ!AE23</f>
        <v>0</v>
      </c>
      <c r="D21" s="242">
        <f t="shared" si="4"/>
        <v>0</v>
      </c>
      <c r="E21" s="242">
        <f t="shared" si="2"/>
        <v>0.969452876314018</v>
      </c>
      <c r="F21" s="243" t="str">
        <f t="shared" si="7"/>
        <v>C</v>
      </c>
      <c r="G21" s="243" t="str">
        <f t="shared" si="5"/>
        <v>C</v>
      </c>
      <c r="I21" s="240" t="s">
        <v>52</v>
      </c>
      <c r="J21" s="241">
        <f>ЯНВАРЬ!R17</f>
        <v>0</v>
      </c>
      <c r="K21" s="242">
        <f t="shared" si="6"/>
        <v>0</v>
      </c>
      <c r="L21" s="242">
        <f t="shared" si="3"/>
        <v>0.9629629629629628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ЯНВАРЬ!AE24</f>
        <v>0</v>
      </c>
      <c r="D22" s="242">
        <f t="shared" si="4"/>
        <v>0</v>
      </c>
      <c r="E22" s="242">
        <f t="shared" si="2"/>
        <v>0.969452876314018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ЯНВАРЬ!R21</f>
        <v>0</v>
      </c>
      <c r="K22" s="242">
        <f t="shared" si="6"/>
        <v>0</v>
      </c>
      <c r="L22" s="242">
        <f t="shared" si="3"/>
        <v>0.9629629629629628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46</v>
      </c>
      <c r="C23" s="241">
        <f>ЯНВАРЬ!AE11</f>
        <v>-93.54</v>
      </c>
      <c r="D23" s="242">
        <f t="shared" si="4"/>
        <v>-1.4506076373194991E-3</v>
      </c>
      <c r="E23" s="242">
        <f t="shared" si="2"/>
        <v>0.96800226867669847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ЯНВАРЬ!R22</f>
        <v>0</v>
      </c>
      <c r="K23" s="242">
        <f t="shared" si="6"/>
        <v>0</v>
      </c>
      <c r="L23" s="242">
        <f t="shared" si="3"/>
        <v>0.9629629629629628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ЯНВАРЬ!AE9</f>
        <v>-210.09144607586333</v>
      </c>
      <c r="D24" s="242">
        <f t="shared" si="4"/>
        <v>-3.2580741523748668E-3</v>
      </c>
      <c r="E24" s="242">
        <f t="shared" si="2"/>
        <v>0.96474419452432358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ЯНВАРЬ!R23</f>
        <v>0</v>
      </c>
      <c r="K24" s="242">
        <f t="shared" si="6"/>
        <v>0</v>
      </c>
      <c r="L24" s="242">
        <f t="shared" si="3"/>
        <v>0.9629629629629628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50</v>
      </c>
      <c r="C25" s="241">
        <f>ЯНВАРЬ!AE15</f>
        <v>-941.21824971306341</v>
      </c>
      <c r="D25" s="242">
        <f t="shared" si="4"/>
        <v>-1.4596305125275402E-2</v>
      </c>
      <c r="E25" s="242">
        <f t="shared" si="2"/>
        <v>0.95014788939904815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ЯНВАРЬ!R24</f>
        <v>0</v>
      </c>
      <c r="K25" s="242">
        <f t="shared" si="6"/>
        <v>0</v>
      </c>
      <c r="L25" s="242">
        <f t="shared" si="3"/>
        <v>0.9629629629629628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64483.322432279216</v>
      </c>
      <c r="D26" s="250">
        <f>SUM(D4:D25)</f>
        <v>0.99999999999999989</v>
      </c>
      <c r="J26" s="249">
        <f>SUM(J4:J25)</f>
        <v>270</v>
      </c>
      <c r="K26" s="250">
        <f>SUM(K4:K25)</f>
        <v>0.99999999999999978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ЯНВАРЬ!AE45</f>
        <v>14105.94850482292</v>
      </c>
      <c r="D30" s="242">
        <f>C30/C$50</f>
        <v>0.61469287211481438</v>
      </c>
      <c r="E30" s="242">
        <f>D30</f>
        <v>0.61469287211481438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78</v>
      </c>
      <c r="J30" s="241">
        <f>ЯНВАРЬ!R45</f>
        <v>17</v>
      </c>
      <c r="K30" s="242">
        <f>J30/J$50</f>
        <v>0.40476190476190477</v>
      </c>
      <c r="L30" s="242">
        <f>K30</f>
        <v>0.40476190476190477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ЯНВАРЬ!AE37</f>
        <v>4099.5303671830734</v>
      </c>
      <c r="D31" s="242">
        <f t="shared" ref="D31:D49" si="11">C31/C$50</f>
        <v>0.17864464022848761</v>
      </c>
      <c r="E31" s="242">
        <f>D31+E30</f>
        <v>0.79333751234330196</v>
      </c>
      <c r="F31" s="243" t="str">
        <f t="shared" si="9"/>
        <v>A</v>
      </c>
      <c r="G31" s="243" t="str">
        <f t="shared" ref="G31:G49" si="12">VLOOKUP(B$30:B$50,I$30:M$50,5,0)</f>
        <v>B</v>
      </c>
      <c r="I31" s="240" t="s">
        <v>77</v>
      </c>
      <c r="J31" s="241">
        <f>ЯНВАРЬ!R44</f>
        <v>15</v>
      </c>
      <c r="K31" s="242">
        <f t="shared" ref="K31:K49" si="13">J31/J$50</f>
        <v>0.35714285714285715</v>
      </c>
      <c r="L31" s="242">
        <f>K31+L30</f>
        <v>0.76190476190476186</v>
      </c>
      <c r="M31" s="243" t="str">
        <f t="shared" si="10"/>
        <v>A</v>
      </c>
    </row>
    <row r="32" spans="2:17" ht="26.5" thickBot="1">
      <c r="B32" s="240" t="s">
        <v>77</v>
      </c>
      <c r="C32" s="241">
        <f>ЯНВАРЬ!AE44</f>
        <v>2904.6307727843796</v>
      </c>
      <c r="D32" s="242">
        <f t="shared" si="11"/>
        <v>0.12657467390763857</v>
      </c>
      <c r="E32" s="242">
        <f t="shared" ref="E32:E49" si="14">D32+E31</f>
        <v>0.91991218625094051</v>
      </c>
      <c r="F32" s="243" t="str">
        <f t="shared" si="9"/>
        <v>B</v>
      </c>
      <c r="G32" s="243" t="str">
        <f t="shared" si="12"/>
        <v>A</v>
      </c>
      <c r="I32" s="240" t="s">
        <v>70</v>
      </c>
      <c r="J32" s="241">
        <f>ЯНВАРЬ!R37</f>
        <v>3</v>
      </c>
      <c r="K32" s="242">
        <f t="shared" si="13"/>
        <v>7.1428571428571425E-2</v>
      </c>
      <c r="L32" s="242">
        <f t="shared" ref="L32:L49" si="15">K32+L31</f>
        <v>0.83333333333333326</v>
      </c>
      <c r="M32" s="243" t="str">
        <f t="shared" si="10"/>
        <v>B</v>
      </c>
    </row>
    <row r="33" spans="2:13" ht="15" thickBot="1">
      <c r="B33" s="240" t="s">
        <v>68</v>
      </c>
      <c r="C33" s="241">
        <f>ЯНВАРЬ!AE35</f>
        <v>2517.4304525098778</v>
      </c>
      <c r="D33" s="242">
        <f t="shared" si="11"/>
        <v>0.10970170170928323</v>
      </c>
      <c r="E33" s="242">
        <f t="shared" si="14"/>
        <v>1.0296138879602237</v>
      </c>
      <c r="F33" s="243" t="str">
        <f t="shared" si="9"/>
        <v>C</v>
      </c>
      <c r="G33" s="243" t="str">
        <f t="shared" si="12"/>
        <v>B</v>
      </c>
      <c r="I33" s="240" t="s">
        <v>68</v>
      </c>
      <c r="J33" s="241">
        <f>ЯНВАРЬ!R35</f>
        <v>2</v>
      </c>
      <c r="K33" s="242">
        <f t="shared" si="13"/>
        <v>4.7619047619047616E-2</v>
      </c>
      <c r="L33" s="242">
        <f t="shared" si="15"/>
        <v>0.88095238095238093</v>
      </c>
      <c r="M33" s="243" t="str">
        <f t="shared" si="10"/>
        <v>B</v>
      </c>
    </row>
    <row r="34" spans="2:13" ht="15" thickBot="1">
      <c r="B34" s="240" t="s">
        <v>67</v>
      </c>
      <c r="C34" s="241">
        <f>ЯНВАРЬ!AE34</f>
        <v>1619.6822147822538</v>
      </c>
      <c r="D34" s="242">
        <f t="shared" si="11"/>
        <v>7.0580656960245E-2</v>
      </c>
      <c r="E34" s="242">
        <f t="shared" si="14"/>
        <v>1.1001945449204686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ЯНВАРЬ!R31</f>
        <v>1</v>
      </c>
      <c r="K34" s="242">
        <f t="shared" si="13"/>
        <v>2.3809523809523808E-2</v>
      </c>
      <c r="L34" s="242">
        <f t="shared" si="15"/>
        <v>0.90476190476190477</v>
      </c>
      <c r="M34" s="243" t="str">
        <f t="shared" si="10"/>
        <v>B</v>
      </c>
    </row>
    <row r="35" spans="2:13" ht="15" thickBot="1">
      <c r="B35" s="240" t="s">
        <v>64</v>
      </c>
      <c r="C35" s="241">
        <f>ЯНВАРЬ!AE31</f>
        <v>1255.3137253921461</v>
      </c>
      <c r="D35" s="242">
        <f t="shared" si="11"/>
        <v>5.4702624144886067E-2</v>
      </c>
      <c r="E35" s="242">
        <f t="shared" si="14"/>
        <v>1.1548971690653547</v>
      </c>
      <c r="F35" s="243" t="str">
        <f t="shared" si="9"/>
        <v>C</v>
      </c>
      <c r="G35" s="243" t="str">
        <f t="shared" si="12"/>
        <v>B</v>
      </c>
      <c r="I35" s="240" t="s">
        <v>66</v>
      </c>
      <c r="J35" s="241">
        <f>ЯНВАРЬ!R33</f>
        <v>1</v>
      </c>
      <c r="K35" s="242">
        <f t="shared" si="13"/>
        <v>2.3809523809523808E-2</v>
      </c>
      <c r="L35" s="242">
        <f t="shared" si="15"/>
        <v>0.9285714285714286</v>
      </c>
      <c r="M35" s="243" t="str">
        <f t="shared" si="10"/>
        <v>B</v>
      </c>
    </row>
    <row r="36" spans="2:13" ht="15" thickBot="1">
      <c r="B36" s="240" t="s">
        <v>66</v>
      </c>
      <c r="C36" s="241">
        <f>ЯНВАРЬ!AE33</f>
        <v>866.25295538717717</v>
      </c>
      <c r="D36" s="242">
        <f t="shared" si="11"/>
        <v>3.7748579398459575E-2</v>
      </c>
      <c r="E36" s="242">
        <f t="shared" si="14"/>
        <v>1.1926457484638142</v>
      </c>
      <c r="F36" s="243" t="str">
        <f t="shared" si="9"/>
        <v>C</v>
      </c>
      <c r="G36" s="243" t="str">
        <f t="shared" si="12"/>
        <v>B</v>
      </c>
      <c r="I36" s="240" t="s">
        <v>67</v>
      </c>
      <c r="J36" s="241">
        <f>ЯНВАРЬ!R34</f>
        <v>1</v>
      </c>
      <c r="K36" s="242">
        <f t="shared" si="13"/>
        <v>2.3809523809523808E-2</v>
      </c>
      <c r="L36" s="242">
        <f t="shared" si="15"/>
        <v>0.95238095238095244</v>
      </c>
      <c r="M36" s="243" t="str">
        <f t="shared" si="10"/>
        <v>C</v>
      </c>
    </row>
    <row r="37" spans="2:13" ht="26.5" thickBot="1">
      <c r="B37" s="240" t="s">
        <v>75</v>
      </c>
      <c r="C37" s="241">
        <f>ЯНВАРЬ!AE42</f>
        <v>469.31251054480589</v>
      </c>
      <c r="D37" s="242">
        <f t="shared" si="11"/>
        <v>2.0451163204485437E-2</v>
      </c>
      <c r="E37" s="242">
        <f t="shared" si="14"/>
        <v>1.2130969116682997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75</v>
      </c>
      <c r="J37" s="241">
        <f>ЯНВАРЬ!R42</f>
        <v>1</v>
      </c>
      <c r="K37" s="242">
        <f t="shared" si="13"/>
        <v>2.3809523809523808E-2</v>
      </c>
      <c r="L37" s="242">
        <f t="shared" si="15"/>
        <v>0.97619047619047628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ЯНВАРЬ!AE32</f>
        <v>0</v>
      </c>
      <c r="D38" s="242">
        <f t="shared" si="11"/>
        <v>0</v>
      </c>
      <c r="E38" s="242">
        <f t="shared" si="14"/>
        <v>1.2130969116682997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79</v>
      </c>
      <c r="J38" s="241">
        <f>ЯНВАРЬ!R46</f>
        <v>1</v>
      </c>
      <c r="K38" s="242">
        <f t="shared" si="13"/>
        <v>2.3809523809523808E-2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ЯНВАРЬ!AE39</f>
        <v>0</v>
      </c>
      <c r="D39" s="242">
        <f t="shared" si="11"/>
        <v>0</v>
      </c>
      <c r="E39" s="242">
        <f t="shared" si="14"/>
        <v>1.2130969116682997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ЯНВАРЬ!R28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73</v>
      </c>
      <c r="C40" s="241">
        <f>ЯНВАРЬ!AE40</f>
        <v>0</v>
      </c>
      <c r="D40" s="242">
        <f t="shared" si="11"/>
        <v>0</v>
      </c>
      <c r="E40" s="242">
        <f t="shared" si="14"/>
        <v>1.2130969116682997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ЯНВАРЬ!R29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74</v>
      </c>
      <c r="C41" s="241">
        <f>ЯНВАРЬ!AE41</f>
        <v>0</v>
      </c>
      <c r="D41" s="242">
        <f t="shared" si="11"/>
        <v>0</v>
      </c>
      <c r="E41" s="242">
        <f t="shared" si="14"/>
        <v>1.2130969116682997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ЯНВАРЬ!R30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80</v>
      </c>
      <c r="C42" s="241">
        <f>ЯНВАРЬ!AE47</f>
        <v>0</v>
      </c>
      <c r="D42" s="242">
        <f t="shared" si="11"/>
        <v>0</v>
      </c>
      <c r="E42" s="242">
        <f t="shared" si="14"/>
        <v>1.2130969116682997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ЯНВАРЬ!R32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62</v>
      </c>
      <c r="C43" s="241">
        <f>ЯНВАРЬ!AE29</f>
        <v>-113.88</v>
      </c>
      <c r="D43" s="242">
        <f t="shared" si="11"/>
        <v>-4.962532243223571E-3</v>
      </c>
      <c r="E43" s="242">
        <f t="shared" si="14"/>
        <v>1.2081343794250761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ЯНВАРЬ!R36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63</v>
      </c>
      <c r="C44" s="241">
        <f>ЯНВАРЬ!AE30</f>
        <v>-113.88</v>
      </c>
      <c r="D44" s="242">
        <f t="shared" si="11"/>
        <v>-4.962532243223571E-3</v>
      </c>
      <c r="E44" s="242">
        <f t="shared" si="14"/>
        <v>1.2031718471818524</v>
      </c>
      <c r="F44" s="243" t="str">
        <f t="shared" si="16"/>
        <v>C</v>
      </c>
      <c r="G44" s="243" t="str">
        <f t="shared" si="12"/>
        <v>C</v>
      </c>
      <c r="I44" s="240" t="s">
        <v>71</v>
      </c>
      <c r="J44" s="241">
        <f>ЯНВАРЬ!R38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69</v>
      </c>
      <c r="C45" s="241">
        <f>ЯНВАРЬ!AE36</f>
        <v>-113.88</v>
      </c>
      <c r="D45" s="242">
        <f t="shared" si="11"/>
        <v>-4.962532243223571E-3</v>
      </c>
      <c r="E45" s="242">
        <f t="shared" si="14"/>
        <v>1.1982093149386288</v>
      </c>
      <c r="F45" s="243" t="str">
        <f t="shared" si="16"/>
        <v>C</v>
      </c>
      <c r="G45" s="243" t="str">
        <f t="shared" si="12"/>
        <v>C</v>
      </c>
      <c r="I45" s="240" t="s">
        <v>72</v>
      </c>
      <c r="J45" s="241">
        <f>ЯНВАРЬ!R39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ЯНВАРЬ!AE43</f>
        <v>-227.76</v>
      </c>
      <c r="D46" s="242">
        <f t="shared" si="11"/>
        <v>-9.9250644864471421E-3</v>
      </c>
      <c r="E46" s="242">
        <f t="shared" si="14"/>
        <v>1.1882842504521818</v>
      </c>
      <c r="F46" s="243" t="str">
        <f t="shared" si="16"/>
        <v>C</v>
      </c>
      <c r="G46" s="243" t="str">
        <f t="shared" si="12"/>
        <v>C</v>
      </c>
      <c r="I46" s="240" t="s">
        <v>73</v>
      </c>
      <c r="J46" s="241">
        <f>ЯНВАРЬ!R40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ЯНВАРЬ!AE38</f>
        <v>-432.27</v>
      </c>
      <c r="D47" s="242">
        <f t="shared" si="11"/>
        <v>-1.8836967094996954E-2</v>
      </c>
      <c r="E47" s="242">
        <f t="shared" si="14"/>
        <v>1.1694472833571847</v>
      </c>
      <c r="F47" s="243" t="str">
        <f t="shared" si="16"/>
        <v>C</v>
      </c>
      <c r="G47" s="243" t="str">
        <f t="shared" si="12"/>
        <v>C</v>
      </c>
      <c r="I47" s="240" t="s">
        <v>74</v>
      </c>
      <c r="J47" s="241">
        <f>ЯНВАРЬ!R41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ЯНВАРЬ!AE28</f>
        <v>-1090.7745249999998</v>
      </c>
      <c r="D48" s="242">
        <f t="shared" si="11"/>
        <v>-4.7532523273615859E-2</v>
      </c>
      <c r="E48" s="242">
        <f t="shared" si="14"/>
        <v>1.1219147600835688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ЯНВАРЬ!R43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ЯНВАРЬ!AE46</f>
        <v>-2797.6952486858354</v>
      </c>
      <c r="D49" s="242">
        <f t="shared" si="11"/>
        <v>-0.12191476008356907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ЯНВАРЬ!R47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22947.961729720795</v>
      </c>
      <c r="D50" s="250">
        <f>SUM(D30:D49)</f>
        <v>0.99999999999999978</v>
      </c>
      <c r="J50" s="249">
        <f>SUM(J30:J49)</f>
        <v>42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45" priority="4" operator="equal">
      <formula>"C"</formula>
    </cfRule>
    <cfRule type="cellIs" dxfId="244" priority="5" operator="equal">
      <formula>"B"</formula>
    </cfRule>
    <cfRule type="cellIs" dxfId="243" priority="6" operator="equal">
      <formula>"A"</formula>
    </cfRule>
  </conditionalFormatting>
  <conditionalFormatting sqref="M30:M49 D30:D49 K30:K49 F30:G49">
    <cfRule type="cellIs" dxfId="242" priority="1" operator="equal">
      <formula>"C"</formula>
    </cfRule>
    <cfRule type="cellIs" dxfId="241" priority="2" operator="equal">
      <formula>"B"</formula>
    </cfRule>
    <cfRule type="cellIs" dxfId="240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26.01-01.02'!AE3</f>
        <v>15483.420292000012</v>
      </c>
      <c r="D4" s="242">
        <f>C4/C$26</f>
        <v>0.69780888106964678</v>
      </c>
      <c r="E4" s="242">
        <f>D4</f>
        <v>0.69780888106964678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26.01-01.02'!R3</f>
        <v>52</v>
      </c>
      <c r="K4" s="242">
        <f>J4/J$26</f>
        <v>0.68421052631578949</v>
      </c>
      <c r="L4" s="242">
        <f>K4</f>
        <v>0.68421052631578949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26.01-01.02'!AE7</f>
        <v>1981.02</v>
      </c>
      <c r="D5" s="242">
        <f>C5/C$26</f>
        <v>8.9280877448688623E-2</v>
      </c>
      <c r="E5" s="242">
        <f>D5+E4</f>
        <v>0.7870897585183354</v>
      </c>
      <c r="F5" s="243" t="str">
        <f t="shared" si="0"/>
        <v>A</v>
      </c>
      <c r="G5" s="243" t="str">
        <f>VLOOKUP(B$4:B$25,I$4:M$25,5,0)</f>
        <v>B</v>
      </c>
      <c r="I5" s="240" t="s">
        <v>44</v>
      </c>
      <c r="J5" s="241">
        <f>'Юнит 26.01-01.02'!R9</f>
        <v>5</v>
      </c>
      <c r="K5" s="242">
        <f>J5/J$26</f>
        <v>6.5789473684210523E-2</v>
      </c>
      <c r="L5" s="242">
        <f>K5+L4</f>
        <v>0.75</v>
      </c>
      <c r="M5" s="243" t="str">
        <f t="shared" si="1"/>
        <v>A</v>
      </c>
    </row>
    <row r="6" spans="2:17" ht="28.5" customHeight="1" outlineLevel="1" thickBot="1">
      <c r="B6" s="240" t="s">
        <v>43</v>
      </c>
      <c r="C6" s="241">
        <f>'Юнит 26.01-01.02'!AE8</f>
        <v>1098.3400000000006</v>
      </c>
      <c r="D6" s="242">
        <f>C6/C$26</f>
        <v>4.9500135756828663E-2</v>
      </c>
      <c r="E6" s="242">
        <f t="shared" ref="E6:E25" si="2">D6+E5</f>
        <v>0.83658989427516406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'Юнит 26.01-01.02'!R7</f>
        <v>4</v>
      </c>
      <c r="K6" s="242">
        <f>J6/J$26</f>
        <v>5.2631578947368418E-2</v>
      </c>
      <c r="L6" s="242">
        <f t="shared" ref="L6:L25" si="3">K6+L5</f>
        <v>0.80263157894736836</v>
      </c>
      <c r="M6" s="243" t="str">
        <f t="shared" si="1"/>
        <v>B</v>
      </c>
    </row>
    <row r="7" spans="2:17" ht="28.5" customHeight="1" outlineLevel="1" thickBot="1">
      <c r="B7" s="240" t="s">
        <v>48</v>
      </c>
      <c r="C7" s="241">
        <f>'Юнит 26.01-01.02'!AE13</f>
        <v>951.35999999999979</v>
      </c>
      <c r="D7" s="242">
        <f>C7/C$26</f>
        <v>4.2876021226229112E-2</v>
      </c>
      <c r="E7" s="242">
        <f t="shared" si="2"/>
        <v>0.87946591550139319</v>
      </c>
      <c r="F7" s="243" t="str">
        <f t="shared" si="0"/>
        <v>B</v>
      </c>
      <c r="G7" s="243" t="str">
        <f>VLOOKUP(B$4:B$25,I$4:M$25,5,0)</f>
        <v>B</v>
      </c>
      <c r="I7" s="240" t="s">
        <v>41</v>
      </c>
      <c r="J7" s="241">
        <f>'Юнит 26.01-01.02'!R6</f>
        <v>3</v>
      </c>
      <c r="K7" s="242">
        <f>J7/J$26</f>
        <v>3.9473684210526314E-2</v>
      </c>
      <c r="L7" s="242">
        <f t="shared" si="3"/>
        <v>0.84210526315789469</v>
      </c>
      <c r="M7" s="243" t="str">
        <f t="shared" si="1"/>
        <v>B</v>
      </c>
    </row>
    <row r="8" spans="2:17" ht="28.5" customHeight="1" outlineLevel="1" thickBot="1">
      <c r="B8" s="240" t="s">
        <v>41</v>
      </c>
      <c r="C8" s="241">
        <f>'Юнит 26.01-01.02'!AE6</f>
        <v>762.92999999999961</v>
      </c>
      <c r="D8" s="242">
        <f>C8/C$26</f>
        <v>3.4383832486258585E-2</v>
      </c>
      <c r="E8" s="242">
        <f t="shared" si="2"/>
        <v>0.91384974798765173</v>
      </c>
      <c r="F8" s="243" t="str">
        <f t="shared" si="0"/>
        <v>B</v>
      </c>
      <c r="G8" s="243" t="str">
        <f>VLOOKUP(B$4:B$25,I$4:M$25,5,0)</f>
        <v>B</v>
      </c>
      <c r="I8" s="240" t="s">
        <v>48</v>
      </c>
      <c r="J8" s="241">
        <f>'Юнит 26.01-01.02'!R13</f>
        <v>3</v>
      </c>
      <c r="K8" s="242">
        <f>J8/J$26</f>
        <v>3.9473684210526314E-2</v>
      </c>
      <c r="L8" s="242">
        <f t="shared" si="3"/>
        <v>0.88157894736842102</v>
      </c>
      <c r="M8" s="243" t="str">
        <f t="shared" si="1"/>
        <v>B</v>
      </c>
    </row>
    <row r="9" spans="2:17" ht="28.5" customHeight="1" outlineLevel="1" thickBot="1">
      <c r="B9" s="240" t="s">
        <v>49</v>
      </c>
      <c r="C9" s="241">
        <f>'Юнит 26.01-01.02'!AE14</f>
        <v>727.94999999999982</v>
      </c>
      <c r="D9" s="242">
        <f t="shared" ref="D9:D25" si="4">C9/C$26</f>
        <v>3.2807349112463711E-2</v>
      </c>
      <c r="E9" s="242">
        <f t="shared" si="2"/>
        <v>0.94665709710011547</v>
      </c>
      <c r="F9" s="243" t="str">
        <f t="shared" si="0"/>
        <v>B</v>
      </c>
      <c r="G9" s="243" t="str">
        <f t="shared" ref="G9:G25" si="5">VLOOKUP(B$4:B$25,I$4:M$25,5,0)</f>
        <v>B</v>
      </c>
      <c r="I9" s="240" t="s">
        <v>49</v>
      </c>
      <c r="J9" s="241">
        <f>'Юнит 26.01-01.02'!R14</f>
        <v>3</v>
      </c>
      <c r="K9" s="242">
        <f t="shared" ref="K9:K25" si="6">J9/J$26</f>
        <v>3.9473684210526314E-2</v>
      </c>
      <c r="L9" s="242">
        <f t="shared" si="3"/>
        <v>0.92105263157894735</v>
      </c>
      <c r="M9" s="243" t="str">
        <f t="shared" si="1"/>
        <v>B</v>
      </c>
    </row>
    <row r="10" spans="2:17" ht="28.5" customHeight="1" outlineLevel="1" thickBot="1">
      <c r="B10" s="240" t="s">
        <v>53</v>
      </c>
      <c r="C10" s="241">
        <f>'Юнит 26.01-01.02'!AE18</f>
        <v>684.91999999999985</v>
      </c>
      <c r="D10" s="242">
        <f t="shared" si="4"/>
        <v>3.0868067249273504E-2</v>
      </c>
      <c r="E10" s="242">
        <f t="shared" si="2"/>
        <v>0.97752516434938896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26.01-01.02'!R8</f>
        <v>2</v>
      </c>
      <c r="K10" s="242">
        <f t="shared" si="6"/>
        <v>2.6315789473684209E-2</v>
      </c>
      <c r="L10" s="242">
        <f t="shared" si="3"/>
        <v>0.94736842105263153</v>
      </c>
      <c r="M10" s="243" t="str">
        <f t="shared" si="1"/>
        <v>B</v>
      </c>
    </row>
    <row r="11" spans="2:17" ht="28.5" customHeight="1" outlineLevel="1" thickBot="1">
      <c r="B11" s="240" t="s">
        <v>45</v>
      </c>
      <c r="C11" s="241">
        <f>'Юнит 26.01-01.02'!AE10</f>
        <v>556.66000000000008</v>
      </c>
      <c r="D11" s="242">
        <f t="shared" si="4"/>
        <v>2.508762821202563E-2</v>
      </c>
      <c r="E11" s="242">
        <f>D11+E8</f>
        <v>0.93893737619967732</v>
      </c>
      <c r="F11" s="243" t="str">
        <f t="shared" si="0"/>
        <v>B</v>
      </c>
      <c r="G11" s="243" t="str">
        <f t="shared" si="5"/>
        <v>B</v>
      </c>
      <c r="I11" s="240" t="s">
        <v>39</v>
      </c>
      <c r="J11" s="241">
        <f>'Юнит 26.01-01.02'!R4</f>
        <v>1</v>
      </c>
      <c r="K11" s="242">
        <f t="shared" si="6"/>
        <v>1.3157894736842105E-2</v>
      </c>
      <c r="L11" s="242">
        <f>K11+L8</f>
        <v>0.89473684210526316</v>
      </c>
      <c r="M11" s="243" t="str">
        <f t="shared" si="1"/>
        <v>B</v>
      </c>
    </row>
    <row r="12" spans="2:17" ht="28.5" customHeight="1" outlineLevel="1" thickBot="1">
      <c r="B12" s="240" t="s">
        <v>47</v>
      </c>
      <c r="C12" s="241">
        <f>'Юнит 26.01-01.02'!AE12</f>
        <v>428.41000000000008</v>
      </c>
      <c r="D12" s="242">
        <f>C12/C$26</f>
        <v>1.9307639856131032E-2</v>
      </c>
      <c r="E12" s="242">
        <f t="shared" si="2"/>
        <v>0.95824501605580836</v>
      </c>
      <c r="F12" s="243" t="str">
        <f t="shared" si="0"/>
        <v>C</v>
      </c>
      <c r="G12" s="243" t="str">
        <f t="shared" si="5"/>
        <v>B</v>
      </c>
      <c r="I12" s="240" t="s">
        <v>45</v>
      </c>
      <c r="J12" s="241">
        <f>'Юнит 26.01-01.02'!R10</f>
        <v>1</v>
      </c>
      <c r="K12" s="242">
        <f t="shared" si="6"/>
        <v>1.3157894736842105E-2</v>
      </c>
      <c r="L12" s="242">
        <f t="shared" si="3"/>
        <v>0.90789473684210531</v>
      </c>
      <c r="M12" s="243" t="str">
        <f t="shared" si="1"/>
        <v>B</v>
      </c>
    </row>
    <row r="13" spans="2:17" ht="15" outlineLevel="1" thickBot="1">
      <c r="B13" s="240" t="s">
        <v>44</v>
      </c>
      <c r="C13" s="241">
        <f>'Юнит 26.01-01.02'!AE9</f>
        <v>292.20370799999796</v>
      </c>
      <c r="D13" s="242">
        <f t="shared" si="4"/>
        <v>1.316907625566638E-2</v>
      </c>
      <c r="E13" s="242">
        <f t="shared" si="2"/>
        <v>0.9714140923114748</v>
      </c>
      <c r="F13" s="243" t="str">
        <f>IF(AND(E13&lt;=0),"C",IF(E13&lt;=0.8,"A",IF(E13&lt;=0.95,"B","C")))</f>
        <v>C</v>
      </c>
      <c r="G13" s="243" t="str">
        <f t="shared" si="5"/>
        <v>A</v>
      </c>
      <c r="I13" s="240" t="s">
        <v>47</v>
      </c>
      <c r="J13" s="241">
        <f>'Юнит 26.01-01.02'!R12</f>
        <v>1</v>
      </c>
      <c r="K13" s="242">
        <f t="shared" si="6"/>
        <v>1.3157894736842105E-2</v>
      </c>
      <c r="L13" s="242">
        <f t="shared" si="3"/>
        <v>0.92105263157894746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39</v>
      </c>
      <c r="C14" s="241">
        <f>'Юнит 26.01-01.02'!AE4</f>
        <v>156.78201500000014</v>
      </c>
      <c r="D14" s="242">
        <f t="shared" si="4"/>
        <v>7.0658730691126161E-3</v>
      </c>
      <c r="E14" s="242">
        <f t="shared" si="2"/>
        <v>0.97847996538058746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53</v>
      </c>
      <c r="J14" s="241">
        <f>'Юнит 26.01-01.02'!R18</f>
        <v>1</v>
      </c>
      <c r="K14" s="242">
        <f t="shared" si="6"/>
        <v>1.3157894736842105E-2</v>
      </c>
      <c r="L14" s="242">
        <f t="shared" si="3"/>
        <v>0.9342105263157896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46</v>
      </c>
      <c r="C15" s="241">
        <f>'Юнит 26.01-01.02'!AE11</f>
        <v>0</v>
      </c>
      <c r="D15" s="242">
        <f t="shared" si="4"/>
        <v>0</v>
      </c>
      <c r="E15" s="242">
        <f t="shared" si="2"/>
        <v>0.97847996538058746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26.01-01.02'!R5</f>
        <v>0</v>
      </c>
      <c r="K15" s="242">
        <f t="shared" si="6"/>
        <v>0</v>
      </c>
      <c r="L15" s="242">
        <f t="shared" si="3"/>
        <v>0.9342105263157896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'Юнит 26.01-01.02'!AE17</f>
        <v>0</v>
      </c>
      <c r="D16" s="242">
        <f t="shared" si="4"/>
        <v>0</v>
      </c>
      <c r="E16" s="242">
        <f t="shared" si="2"/>
        <v>0.97847996538058746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26.01-01.02'!R11</f>
        <v>0</v>
      </c>
      <c r="K16" s="242">
        <f t="shared" si="6"/>
        <v>0</v>
      </c>
      <c r="L16" s="242">
        <f t="shared" si="3"/>
        <v>0.9342105263157896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54</v>
      </c>
      <c r="C17" s="241">
        <f>'Юнит 26.01-01.02'!AE19</f>
        <v>0</v>
      </c>
      <c r="D17" s="242">
        <f t="shared" si="4"/>
        <v>0</v>
      </c>
      <c r="E17" s="242">
        <f t="shared" si="2"/>
        <v>0.97847996538058746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26.01-01.02'!R15</f>
        <v>0</v>
      </c>
      <c r="K17" s="242">
        <f t="shared" si="6"/>
        <v>0</v>
      </c>
      <c r="L17" s="242">
        <f t="shared" si="3"/>
        <v>0.9342105263157896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26.01-01.02'!AE20</f>
        <v>0</v>
      </c>
      <c r="D18" s="242">
        <f t="shared" si="4"/>
        <v>0</v>
      </c>
      <c r="E18" s="242">
        <f t="shared" si="2"/>
        <v>0.97847996538058746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26.01-01.02'!R16</f>
        <v>0</v>
      </c>
      <c r="K18" s="242">
        <f t="shared" si="6"/>
        <v>0</v>
      </c>
      <c r="L18" s="242">
        <f t="shared" si="3"/>
        <v>0.9342105263157896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26.01-01.02'!AE21</f>
        <v>0</v>
      </c>
      <c r="D19" s="242">
        <f t="shared" si="4"/>
        <v>0</v>
      </c>
      <c r="E19" s="242">
        <f t="shared" si="2"/>
        <v>0.97847996538058746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26.01-01.02'!R17</f>
        <v>0</v>
      </c>
      <c r="K19" s="242">
        <f t="shared" si="6"/>
        <v>0</v>
      </c>
      <c r="L19" s="242">
        <f t="shared" si="3"/>
        <v>0.9342105263157896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26.01-01.02'!AE22</f>
        <v>0</v>
      </c>
      <c r="D20" s="242">
        <f t="shared" si="4"/>
        <v>0</v>
      </c>
      <c r="E20" s="242">
        <f t="shared" si="2"/>
        <v>0.97847996538058746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26.01-01.02'!R19</f>
        <v>0</v>
      </c>
      <c r="K20" s="242">
        <f t="shared" si="6"/>
        <v>0</v>
      </c>
      <c r="L20" s="242">
        <f t="shared" si="3"/>
        <v>0.9342105263157896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26.01-01.02'!AE23</f>
        <v>0</v>
      </c>
      <c r="D21" s="242">
        <f t="shared" si="4"/>
        <v>0</v>
      </c>
      <c r="E21" s="242">
        <f t="shared" si="2"/>
        <v>0.97847996538058746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26.01-01.02'!R20</f>
        <v>0</v>
      </c>
      <c r="K21" s="242">
        <f t="shared" si="6"/>
        <v>0</v>
      </c>
      <c r="L21" s="242">
        <f t="shared" si="3"/>
        <v>0.9342105263157896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26.01-01.02'!AE24</f>
        <v>0</v>
      </c>
      <c r="D22" s="242">
        <f t="shared" si="4"/>
        <v>0</v>
      </c>
      <c r="E22" s="242">
        <f t="shared" si="2"/>
        <v>0.97847996538058746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26.01-01.02'!R21</f>
        <v>0</v>
      </c>
      <c r="K22" s="242">
        <f t="shared" si="6"/>
        <v>0</v>
      </c>
      <c r="L22" s="242">
        <f t="shared" si="3"/>
        <v>0.9342105263157896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51</v>
      </c>
      <c r="C23" s="241">
        <f>'Юнит 26.01-01.02'!AE16</f>
        <v>-93.54</v>
      </c>
      <c r="D23" s="242">
        <f t="shared" si="4"/>
        <v>-4.2156733786384458E-3</v>
      </c>
      <c r="E23" s="242">
        <f t="shared" si="2"/>
        <v>0.97426429200194897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26.01-01.02'!R22</f>
        <v>0</v>
      </c>
      <c r="K23" s="242">
        <f t="shared" si="6"/>
        <v>0</v>
      </c>
      <c r="L23" s="242">
        <f t="shared" si="3"/>
        <v>0.9342105263157896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26.01-01.02'!AE5</f>
        <v>-141.32</v>
      </c>
      <c r="D24" s="242">
        <f t="shared" si="4"/>
        <v>-6.369028884639567E-3</v>
      </c>
      <c r="E24" s="242">
        <f t="shared" si="2"/>
        <v>0.96789526311730945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26.01-01.02'!R23</f>
        <v>0</v>
      </c>
      <c r="K24" s="242">
        <f t="shared" si="6"/>
        <v>0</v>
      </c>
      <c r="L24" s="242">
        <f t="shared" si="3"/>
        <v>0.9342105263157896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26.01-01.02'!AE15</f>
        <v>-700.51</v>
      </c>
      <c r="D25" s="242">
        <f t="shared" si="4"/>
        <v>-3.1570679479046584E-2</v>
      </c>
      <c r="E25" s="242">
        <f t="shared" si="2"/>
        <v>0.93632458363826288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26.01-01.02'!R24</f>
        <v>0</v>
      </c>
      <c r="K25" s="242">
        <f t="shared" si="6"/>
        <v>0</v>
      </c>
      <c r="L25" s="242">
        <f t="shared" si="3"/>
        <v>0.9342105263157896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22188.626015000009</v>
      </c>
      <c r="D26" s="250">
        <f>SUM(D4:D25)</f>
        <v>0.99999999999999989</v>
      </c>
      <c r="J26" s="249">
        <f>SUM(J4:J25)</f>
        <v>76</v>
      </c>
      <c r="K26" s="250">
        <f>SUM(K4:K25)</f>
        <v>1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26.01-01.02'!AE45</f>
        <v>7813.189999999996</v>
      </c>
      <c r="D30" s="242">
        <f>C30/C$50</f>
        <v>0.70841511525371215</v>
      </c>
      <c r="E30" s="242">
        <f>D30</f>
        <v>0.70841511525371215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77</v>
      </c>
      <c r="J30" s="241">
        <f>'Юнит 26.01-01.02'!R44</f>
        <v>9</v>
      </c>
      <c r="K30" s="242">
        <f>J30/J$50</f>
        <v>0.42857142857142855</v>
      </c>
      <c r="L30" s="242">
        <f>K30</f>
        <v>0.42857142857142855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26.01-01.02'!AE44</f>
        <v>4264.5832489999984</v>
      </c>
      <c r="D31" s="242">
        <f t="shared" ref="D31:D49" si="11">C31/C$50</f>
        <v>0.38666603958810497</v>
      </c>
      <c r="E31" s="242">
        <f>D31+E30</f>
        <v>1.0950811548418171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78</v>
      </c>
      <c r="J31" s="241">
        <f>'Юнит 26.01-01.02'!R45</f>
        <v>8</v>
      </c>
      <c r="K31" s="242">
        <f t="shared" ref="K31:K49" si="13">J31/J$50</f>
        <v>0.38095238095238093</v>
      </c>
      <c r="L31" s="242">
        <f>K31+L30</f>
        <v>0.80952380952380953</v>
      </c>
      <c r="M31" s="243" t="str">
        <f t="shared" si="10"/>
        <v>B</v>
      </c>
    </row>
    <row r="32" spans="2:17" ht="15" thickBot="1">
      <c r="B32" s="240" t="s">
        <v>68</v>
      </c>
      <c r="C32" s="241">
        <f>'Юнит 26.01-01.02'!AE35</f>
        <v>2359.1800000000003</v>
      </c>
      <c r="D32" s="242">
        <f t="shared" si="11"/>
        <v>0.21390479069423038</v>
      </c>
      <c r="E32" s="242">
        <f t="shared" ref="E32:E49" si="14">D32+E31</f>
        <v>1.3089859455360475</v>
      </c>
      <c r="F32" s="243" t="str">
        <f t="shared" si="9"/>
        <v>C</v>
      </c>
      <c r="G32" s="243" t="str">
        <f t="shared" si="12"/>
        <v>B</v>
      </c>
      <c r="I32" s="240" t="s">
        <v>68</v>
      </c>
      <c r="J32" s="241">
        <f>'Юнит 26.01-01.02'!R35</f>
        <v>2</v>
      </c>
      <c r="K32" s="242">
        <f t="shared" si="13"/>
        <v>9.5238095238095233E-2</v>
      </c>
      <c r="L32" s="242">
        <f t="shared" ref="L32:L49" si="15">K32+L31</f>
        <v>0.90476190476190477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26.01-01.02'!AE37</f>
        <v>1447.0900000000001</v>
      </c>
      <c r="D33" s="242">
        <f t="shared" si="11"/>
        <v>0.13120638678087887</v>
      </c>
      <c r="E33" s="242">
        <f t="shared" si="14"/>
        <v>1.4401923323169263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26.01-01.02'!R37</f>
        <v>1</v>
      </c>
      <c r="K33" s="242">
        <f t="shared" si="13"/>
        <v>4.7619047619047616E-2</v>
      </c>
      <c r="L33" s="242">
        <f t="shared" si="15"/>
        <v>0.95238095238095233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26.01-01.02'!AE31</f>
        <v>0</v>
      </c>
      <c r="D34" s="242">
        <f t="shared" si="11"/>
        <v>0</v>
      </c>
      <c r="E34" s="242">
        <f t="shared" si="14"/>
        <v>1.4401923323169263</v>
      </c>
      <c r="F34" s="243" t="str">
        <f t="shared" si="9"/>
        <v>C</v>
      </c>
      <c r="G34" s="243" t="str">
        <f t="shared" si="12"/>
        <v>C</v>
      </c>
      <c r="I34" s="240" t="s">
        <v>79</v>
      </c>
      <c r="J34" s="241">
        <f>'Юнит 26.01-01.02'!R46</f>
        <v>1</v>
      </c>
      <c r="K34" s="242">
        <f t="shared" si="13"/>
        <v>4.7619047619047616E-2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65</v>
      </c>
      <c r="C35" s="241">
        <f>'Юнит 26.01-01.02'!AE32</f>
        <v>0</v>
      </c>
      <c r="D35" s="242">
        <f t="shared" si="11"/>
        <v>0</v>
      </c>
      <c r="E35" s="242">
        <f t="shared" si="14"/>
        <v>1.4401923323169263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26.01-01.02'!R28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66</v>
      </c>
      <c r="C36" s="241">
        <f>'Юнит 26.01-01.02'!AE33</f>
        <v>0</v>
      </c>
      <c r="D36" s="242">
        <f t="shared" si="11"/>
        <v>0</v>
      </c>
      <c r="E36" s="242">
        <f t="shared" si="14"/>
        <v>1.4401923323169263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26.01-01.02'!R29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74</v>
      </c>
      <c r="C37" s="241">
        <f>'Юнит 26.01-01.02'!AE41</f>
        <v>0</v>
      </c>
      <c r="D37" s="242">
        <f t="shared" si="11"/>
        <v>0</v>
      </c>
      <c r="E37" s="242">
        <f t="shared" si="14"/>
        <v>1.4401923323169263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26.01-01.02'!R30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26.5" thickBot="1">
      <c r="B38" s="240" t="s">
        <v>75</v>
      </c>
      <c r="C38" s="241">
        <f>'Юнит 26.01-01.02'!AE42</f>
        <v>0</v>
      </c>
      <c r="D38" s="242">
        <f t="shared" si="11"/>
        <v>0</v>
      </c>
      <c r="E38" s="242">
        <f t="shared" si="14"/>
        <v>1.4401923323169263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26.01-01.02'!R31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80</v>
      </c>
      <c r="C39" s="241">
        <f>'Юнит 26.01-01.02'!AE47</f>
        <v>0</v>
      </c>
      <c r="D39" s="242">
        <f t="shared" si="11"/>
        <v>0</v>
      </c>
      <c r="E39" s="242">
        <f t="shared" si="14"/>
        <v>1.4401923323169263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26.01-01.02'!R32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62</v>
      </c>
      <c r="C40" s="241">
        <f>'Юнит 26.01-01.02'!AE29</f>
        <v>-113.88</v>
      </c>
      <c r="D40" s="242">
        <f t="shared" si="11"/>
        <v>-1.0325400166269191E-2</v>
      </c>
      <c r="E40" s="242">
        <f t="shared" si="14"/>
        <v>1.4298669321506572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26.01-01.02'!R33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63</v>
      </c>
      <c r="C41" s="241">
        <f>'Юнит 26.01-01.02'!AE30</f>
        <v>-113.88</v>
      </c>
      <c r="D41" s="242">
        <f t="shared" si="11"/>
        <v>-1.0325400166269191E-2</v>
      </c>
      <c r="E41" s="242">
        <f t="shared" si="14"/>
        <v>1.419541531984388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26.01-01.02'!R34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26.01-01.02'!AE34</f>
        <v>-113.88</v>
      </c>
      <c r="D42" s="242">
        <f t="shared" si="11"/>
        <v>-1.0325400166269191E-2</v>
      </c>
      <c r="E42" s="242">
        <f t="shared" si="14"/>
        <v>1.4092161318181189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26.01-01.02'!R36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15" thickBot="1">
      <c r="B43" s="240" t="s">
        <v>69</v>
      </c>
      <c r="C43" s="241">
        <f>'Юнит 26.01-01.02'!AE36</f>
        <v>-113.88</v>
      </c>
      <c r="D43" s="242">
        <f t="shared" si="11"/>
        <v>-1.0325400166269191E-2</v>
      </c>
      <c r="E43" s="242">
        <f t="shared" si="14"/>
        <v>1.3988907316518497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26.01-01.02'!R38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26.01-01.02'!AE39</f>
        <v>-113.88</v>
      </c>
      <c r="D44" s="242">
        <f t="shared" si="11"/>
        <v>-1.0325400166269191E-2</v>
      </c>
      <c r="E44" s="242">
        <f t="shared" si="14"/>
        <v>1.3885653314855806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26.01-01.02'!R39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15" thickBot="1">
      <c r="B45" s="240" t="s">
        <v>73</v>
      </c>
      <c r="C45" s="241">
        <f>'Юнит 26.01-01.02'!AE40</f>
        <v>-113.88</v>
      </c>
      <c r="D45" s="242">
        <f t="shared" si="11"/>
        <v>-1.0325400166269191E-2</v>
      </c>
      <c r="E45" s="242">
        <f t="shared" si="14"/>
        <v>1.3782399313193114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26.01-01.02'!R40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26.01-01.02'!AE43</f>
        <v>-227.76</v>
      </c>
      <c r="D46" s="242">
        <f t="shared" si="11"/>
        <v>-2.0650800332538383E-2</v>
      </c>
      <c r="E46" s="242">
        <f t="shared" si="14"/>
        <v>1.3575891309867731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26.01-01.02'!R41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'Юнит 26.01-01.02'!AE38</f>
        <v>-284.7</v>
      </c>
      <c r="D47" s="242">
        <f t="shared" si="11"/>
        <v>-2.5813500415672978E-2</v>
      </c>
      <c r="E47" s="242">
        <f t="shared" si="14"/>
        <v>1.3317756305711002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26.01-01.02'!R42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'Юнит 26.01-01.02'!AE28</f>
        <v>-980.66757500000006</v>
      </c>
      <c r="D48" s="242">
        <f t="shared" si="11"/>
        <v>-8.891627276044789E-2</v>
      </c>
      <c r="E48" s="242">
        <f t="shared" si="14"/>
        <v>1.2428593578106524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26.01-01.02'!R43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26.01-01.02'!AE46</f>
        <v>-2678.5231780000008</v>
      </c>
      <c r="D49" s="242">
        <f t="shared" si="11"/>
        <v>-0.24285935781065238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26.01-01.02'!R47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11029.112495999998</v>
      </c>
      <c r="D50" s="250">
        <f>SUM(D30:D49)</f>
        <v>1</v>
      </c>
      <c r="J50" s="249">
        <f>SUM(J30:J49)</f>
        <v>21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39" priority="4" operator="equal">
      <formula>"C"</formula>
    </cfRule>
    <cfRule type="cellIs" dxfId="238" priority="5" operator="equal">
      <formula>"B"</formula>
    </cfRule>
    <cfRule type="cellIs" dxfId="237" priority="6" operator="equal">
      <formula>"A"</formula>
    </cfRule>
  </conditionalFormatting>
  <conditionalFormatting sqref="M30:M49 D30:D49 K30:K49 F30:G49">
    <cfRule type="cellIs" dxfId="236" priority="1" operator="equal">
      <formula>"C"</formula>
    </cfRule>
    <cfRule type="cellIs" dxfId="235" priority="2" operator="equal">
      <formula>"B"</formula>
    </cfRule>
    <cfRule type="cellIs" dxfId="234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19-25.01'!AE3</f>
        <v>5864.4518090000402</v>
      </c>
      <c r="D4" s="242">
        <f>C4/C$26</f>
        <v>0.58621261915732104</v>
      </c>
      <c r="E4" s="242">
        <f>D4</f>
        <v>0.58621261915732104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19-25.01'!R3</f>
        <v>38</v>
      </c>
      <c r="K4" s="242">
        <f>J4/J$26</f>
        <v>0.60317460317460314</v>
      </c>
      <c r="L4" s="242">
        <f>K4</f>
        <v>0.60317460317460314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19-25.01'!AE7</f>
        <v>2637.9799999999996</v>
      </c>
      <c r="D5" s="242">
        <f>C5/C$26</f>
        <v>0.26369338779651635</v>
      </c>
      <c r="E5" s="242">
        <f>D5+E4</f>
        <v>0.84990600695383733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'Юнит 19-25.01'!R7</f>
        <v>6</v>
      </c>
      <c r="K5" s="242">
        <f>J5/J$26</f>
        <v>9.5238095238095233E-2</v>
      </c>
      <c r="L5" s="242">
        <f>K5+L4</f>
        <v>0.69841269841269837</v>
      </c>
      <c r="M5" s="243" t="str">
        <f t="shared" si="1"/>
        <v>A</v>
      </c>
    </row>
    <row r="6" spans="2:17" ht="28.5" customHeight="1" outlineLevel="1" thickBot="1">
      <c r="B6" s="240" t="s">
        <v>54</v>
      </c>
      <c r="C6" s="241">
        <f>'Юнит 19-25.01'!AE19</f>
        <v>914.64999999999986</v>
      </c>
      <c r="D6" s="242">
        <f>C6/C$26</f>
        <v>9.1428728477124049E-2</v>
      </c>
      <c r="E6" s="242">
        <f t="shared" ref="E6:E25" si="2">D6+E5</f>
        <v>0.94133473543096136</v>
      </c>
      <c r="F6" s="243" t="str">
        <f t="shared" si="0"/>
        <v>B</v>
      </c>
      <c r="G6" s="243" t="str">
        <f>VLOOKUP(B$4:B$25,I$4:M$25,5,0)</f>
        <v>C</v>
      </c>
      <c r="I6" s="240" t="s">
        <v>39</v>
      </c>
      <c r="J6" s="241">
        <f>'Юнит 19-25.01'!R4</f>
        <v>5</v>
      </c>
      <c r="K6" s="242">
        <f>J6/J$26</f>
        <v>7.9365079365079361E-2</v>
      </c>
      <c r="L6" s="242">
        <f t="shared" ref="L6:L25" si="3">K6+L5</f>
        <v>0.77777777777777768</v>
      </c>
      <c r="M6" s="243" t="str">
        <f t="shared" si="1"/>
        <v>A</v>
      </c>
    </row>
    <row r="7" spans="2:17" ht="28.5" customHeight="1" outlineLevel="1" thickBot="1">
      <c r="B7" s="240" t="s">
        <v>43</v>
      </c>
      <c r="C7" s="241">
        <f>'Юнит 19-25.01'!AE8</f>
        <v>606.70000000000005</v>
      </c>
      <c r="D7" s="242">
        <f>C7/C$26</f>
        <v>6.0645940597027471E-2</v>
      </c>
      <c r="E7" s="242">
        <f t="shared" si="2"/>
        <v>1.0019806760279888</v>
      </c>
      <c r="F7" s="243" t="str">
        <f t="shared" si="0"/>
        <v>C</v>
      </c>
      <c r="G7" s="243" t="str">
        <f>VLOOKUP(B$4:B$25,I$4:M$25,5,0)</f>
        <v>C</v>
      </c>
      <c r="I7" s="240" t="s">
        <v>44</v>
      </c>
      <c r="J7" s="241">
        <f>'Юнит 19-25.01'!R9</f>
        <v>5</v>
      </c>
      <c r="K7" s="242">
        <f>J7/J$26</f>
        <v>7.9365079365079361E-2</v>
      </c>
      <c r="L7" s="242">
        <f t="shared" si="3"/>
        <v>0.85714285714285698</v>
      </c>
      <c r="M7" s="243" t="str">
        <f t="shared" si="1"/>
        <v>B</v>
      </c>
    </row>
    <row r="8" spans="2:17" ht="28.5" customHeight="1" outlineLevel="1" thickBot="1">
      <c r="B8" s="240" t="s">
        <v>49</v>
      </c>
      <c r="C8" s="241">
        <f>'Юнит 19-25.01'!AE14</f>
        <v>490.89000000000004</v>
      </c>
      <c r="D8" s="242">
        <f>C8/C$26</f>
        <v>4.9069533178959644E-2</v>
      </c>
      <c r="E8" s="242">
        <f t="shared" si="2"/>
        <v>1.0510502092069485</v>
      </c>
      <c r="F8" s="243" t="str">
        <f t="shared" si="0"/>
        <v>C</v>
      </c>
      <c r="G8" s="243" t="str">
        <f>VLOOKUP(B$4:B$25,I$4:M$25,5,0)</f>
        <v>B</v>
      </c>
      <c r="I8" s="240" t="s">
        <v>48</v>
      </c>
      <c r="J8" s="241">
        <f>'Юнит 19-25.01'!R13</f>
        <v>3</v>
      </c>
      <c r="K8" s="242">
        <f>J8/J$26</f>
        <v>4.7619047619047616E-2</v>
      </c>
      <c r="L8" s="242">
        <f t="shared" si="3"/>
        <v>0.90476190476190466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19-25.01'!AE12</f>
        <v>322.02000000000004</v>
      </c>
      <c r="D9" s="242">
        <f t="shared" ref="D9:D25" si="4">C9/C$26</f>
        <v>3.2189229917677246E-2</v>
      </c>
      <c r="E9" s="242">
        <f t="shared" si="2"/>
        <v>1.0832394391246256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41</v>
      </c>
      <c r="J9" s="241">
        <f>'Юнит 19-25.01'!R6</f>
        <v>2</v>
      </c>
      <c r="K9" s="242">
        <f t="shared" ref="K9:K25" si="6">J9/J$26</f>
        <v>3.1746031746031744E-2</v>
      </c>
      <c r="L9" s="242">
        <f t="shared" si="3"/>
        <v>0.9365079365079364</v>
      </c>
      <c r="M9" s="243" t="str">
        <f t="shared" si="1"/>
        <v>B</v>
      </c>
    </row>
    <row r="10" spans="2:17" ht="28.5" customHeight="1" outlineLevel="1" thickBot="1">
      <c r="B10" s="240" t="s">
        <v>48</v>
      </c>
      <c r="C10" s="241">
        <f>'Юнит 19-25.01'!AE13</f>
        <v>420.19</v>
      </c>
      <c r="D10" s="242">
        <f t="shared" si="4"/>
        <v>4.2002336870718589E-2</v>
      </c>
      <c r="E10" s="242">
        <f t="shared" si="2"/>
        <v>1.1252417759953441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19-25.01'!R8</f>
        <v>1</v>
      </c>
      <c r="K10" s="242">
        <f t="shared" si="6"/>
        <v>1.5873015873015872E-2</v>
      </c>
      <c r="L10" s="242">
        <f t="shared" si="3"/>
        <v>0.95238095238095233</v>
      </c>
      <c r="M10" s="243" t="str">
        <f t="shared" si="1"/>
        <v>C</v>
      </c>
    </row>
    <row r="11" spans="2:17" ht="28.5" customHeight="1" outlineLevel="1" thickBot="1">
      <c r="B11" s="240" t="s">
        <v>39</v>
      </c>
      <c r="C11" s="241">
        <f>'Юнит 19-25.01'!AE4</f>
        <v>591.94117299999994</v>
      </c>
      <c r="D11" s="242">
        <f t="shared" si="4"/>
        <v>5.9170643175692685E-2</v>
      </c>
      <c r="E11" s="242">
        <f>D11+E8</f>
        <v>1.1102208523826411</v>
      </c>
      <c r="F11" s="243" t="str">
        <f t="shared" si="0"/>
        <v>C</v>
      </c>
      <c r="G11" s="243" t="str">
        <f t="shared" si="5"/>
        <v>A</v>
      </c>
      <c r="I11" s="240" t="s">
        <v>47</v>
      </c>
      <c r="J11" s="241">
        <f>'Юнит 19-25.01'!R12</f>
        <v>1</v>
      </c>
      <c r="K11" s="242">
        <f t="shared" si="6"/>
        <v>1.5873015873015872E-2</v>
      </c>
      <c r="L11" s="242">
        <f>K11+L8</f>
        <v>0.92063492063492047</v>
      </c>
      <c r="M11" s="243" t="str">
        <f t="shared" si="1"/>
        <v>B</v>
      </c>
    </row>
    <row r="12" spans="2:17" ht="28.5" customHeight="1" outlineLevel="1" thickBot="1">
      <c r="B12" s="240" t="s">
        <v>40</v>
      </c>
      <c r="C12" s="241">
        <f>'Юнит 19-25.01'!AE5</f>
        <v>0</v>
      </c>
      <c r="D12" s="242">
        <f t="shared" si="4"/>
        <v>0</v>
      </c>
      <c r="E12" s="242">
        <f t="shared" si="2"/>
        <v>1.1102208523826411</v>
      </c>
      <c r="F12" s="243" t="str">
        <f t="shared" si="0"/>
        <v>C</v>
      </c>
      <c r="G12" s="243" t="str">
        <f t="shared" si="5"/>
        <v>C</v>
      </c>
      <c r="I12" s="240" t="s">
        <v>49</v>
      </c>
      <c r="J12" s="241">
        <f>'Юнит 19-25.01'!R14</f>
        <v>1</v>
      </c>
      <c r="K12" s="242">
        <f t="shared" si="6"/>
        <v>1.5873015873015872E-2</v>
      </c>
      <c r="L12" s="242">
        <f t="shared" si="3"/>
        <v>0.93650793650793629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19-25.01'!AE17</f>
        <v>0</v>
      </c>
      <c r="D13" s="242">
        <f t="shared" si="4"/>
        <v>0</v>
      </c>
      <c r="E13" s="242">
        <f t="shared" si="2"/>
        <v>1.1102208523826411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54</v>
      </c>
      <c r="J13" s="241">
        <f>'Юнит 19-25.01'!R19</f>
        <v>1</v>
      </c>
      <c r="K13" s="242">
        <f t="shared" si="6"/>
        <v>1.5873015873015872E-2</v>
      </c>
      <c r="L13" s="242">
        <f t="shared" si="3"/>
        <v>0.95238095238095211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53</v>
      </c>
      <c r="C14" s="241">
        <f>'Юнит 19-25.01'!AE18</f>
        <v>0</v>
      </c>
      <c r="D14" s="242">
        <f t="shared" si="4"/>
        <v>0</v>
      </c>
      <c r="E14" s="242">
        <f t="shared" si="2"/>
        <v>1.1102208523826411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40</v>
      </c>
      <c r="J14" s="241">
        <f>'Юнит 19-25.01'!R5</f>
        <v>0</v>
      </c>
      <c r="K14" s="242">
        <f t="shared" si="6"/>
        <v>0</v>
      </c>
      <c r="L14" s="242">
        <f t="shared" si="3"/>
        <v>0.95238095238095211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55</v>
      </c>
      <c r="C15" s="241">
        <f>'Юнит 19-25.01'!AE20</f>
        <v>0</v>
      </c>
      <c r="D15" s="242">
        <f t="shared" si="4"/>
        <v>0</v>
      </c>
      <c r="E15" s="242">
        <f t="shared" si="2"/>
        <v>1.1102208523826411</v>
      </c>
      <c r="F15" s="243" t="str">
        <f t="shared" si="7"/>
        <v>C</v>
      </c>
      <c r="G15" s="243" t="str">
        <f t="shared" si="5"/>
        <v>C</v>
      </c>
      <c r="I15" s="240" t="s">
        <v>45</v>
      </c>
      <c r="J15" s="241">
        <f>'Юнит 19-25.01'!R10</f>
        <v>0</v>
      </c>
      <c r="K15" s="242">
        <f t="shared" si="6"/>
        <v>0</v>
      </c>
      <c r="L15" s="242">
        <f t="shared" si="3"/>
        <v>0.95238095238095211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56</v>
      </c>
      <c r="C16" s="241">
        <f>'Юнит 19-25.01'!AE21</f>
        <v>0</v>
      </c>
      <c r="D16" s="242">
        <f t="shared" si="4"/>
        <v>0</v>
      </c>
      <c r="E16" s="242">
        <f t="shared" si="2"/>
        <v>1.1102208523826411</v>
      </c>
      <c r="F16" s="243" t="str">
        <f t="shared" si="7"/>
        <v>C</v>
      </c>
      <c r="G16" s="243" t="str">
        <f t="shared" si="5"/>
        <v>C</v>
      </c>
      <c r="I16" s="240" t="s">
        <v>46</v>
      </c>
      <c r="J16" s="241">
        <f>'Юнит 19-25.01'!R11</f>
        <v>0</v>
      </c>
      <c r="K16" s="242">
        <f t="shared" si="6"/>
        <v>0</v>
      </c>
      <c r="L16" s="242">
        <f t="shared" si="3"/>
        <v>0.95238095238095211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57</v>
      </c>
      <c r="C17" s="241">
        <f>'Юнит 19-25.01'!AE22</f>
        <v>0</v>
      </c>
      <c r="D17" s="242">
        <f t="shared" si="4"/>
        <v>0</v>
      </c>
      <c r="E17" s="242">
        <f t="shared" si="2"/>
        <v>1.1102208523826411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19-25.01'!R15</f>
        <v>0</v>
      </c>
      <c r="K17" s="242">
        <f t="shared" si="6"/>
        <v>0</v>
      </c>
      <c r="L17" s="242">
        <f t="shared" si="3"/>
        <v>0.95238095238095211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58</v>
      </c>
      <c r="C18" s="241">
        <f>'Юнит 19-25.01'!AE23</f>
        <v>0</v>
      </c>
      <c r="D18" s="242">
        <f t="shared" si="4"/>
        <v>0</v>
      </c>
      <c r="E18" s="242">
        <f t="shared" si="2"/>
        <v>1.1102208523826411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19-25.01'!R16</f>
        <v>0</v>
      </c>
      <c r="K18" s="242">
        <f t="shared" si="6"/>
        <v>0</v>
      </c>
      <c r="L18" s="242">
        <f t="shared" si="3"/>
        <v>0.95238095238095211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59</v>
      </c>
      <c r="C19" s="241">
        <f>'Юнит 19-25.01'!AE24</f>
        <v>0</v>
      </c>
      <c r="D19" s="242">
        <f t="shared" si="4"/>
        <v>0</v>
      </c>
      <c r="E19" s="242">
        <f t="shared" si="2"/>
        <v>1.1102208523826411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19-25.01'!R17</f>
        <v>0</v>
      </c>
      <c r="K19" s="242">
        <f t="shared" si="6"/>
        <v>0</v>
      </c>
      <c r="L19" s="242">
        <f t="shared" si="3"/>
        <v>0.95238095238095211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45</v>
      </c>
      <c r="C20" s="241">
        <f>'Юнит 19-25.01'!AE10</f>
        <v>-93.54</v>
      </c>
      <c r="D20" s="242">
        <f t="shared" si="4"/>
        <v>-9.3502905611438092E-3</v>
      </c>
      <c r="E20" s="242">
        <f t="shared" si="2"/>
        <v>1.1008705618214973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19-25.01'!R18</f>
        <v>0</v>
      </c>
      <c r="K20" s="242">
        <f t="shared" si="6"/>
        <v>0</v>
      </c>
      <c r="L20" s="242">
        <f t="shared" si="3"/>
        <v>0.95238095238095211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46</v>
      </c>
      <c r="C21" s="241">
        <f>'Юнит 19-25.01'!AE11</f>
        <v>-93.54</v>
      </c>
      <c r="D21" s="242">
        <f t="shared" si="4"/>
        <v>-9.3502905611438092E-3</v>
      </c>
      <c r="E21" s="242">
        <f t="shared" si="2"/>
        <v>1.0915202712603536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19-25.01'!R20</f>
        <v>0</v>
      </c>
      <c r="K21" s="242">
        <f t="shared" si="6"/>
        <v>0</v>
      </c>
      <c r="L21" s="242">
        <f t="shared" si="3"/>
        <v>0.95238095238095211</v>
      </c>
      <c r="M21" s="243" t="str">
        <f t="shared" si="8"/>
        <v>C</v>
      </c>
      <c r="P21" s="248"/>
      <c r="Q21" s="242"/>
    </row>
    <row r="22" spans="2:17" ht="26.5" outlineLevel="1" thickBot="1">
      <c r="B22" s="240" t="s">
        <v>50</v>
      </c>
      <c r="C22" s="241">
        <f>'Юнит 19-25.01'!AE15</f>
        <v>-93.54</v>
      </c>
      <c r="D22" s="242">
        <f t="shared" si="4"/>
        <v>-9.3502905611438092E-3</v>
      </c>
      <c r="E22" s="242">
        <f t="shared" si="2"/>
        <v>1.0821699806992098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19-25.01'!R21</f>
        <v>0</v>
      </c>
      <c r="K22" s="242">
        <f t="shared" si="6"/>
        <v>0</v>
      </c>
      <c r="L22" s="242">
        <f t="shared" si="3"/>
        <v>0.95238095238095211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19-25.01'!AE16</f>
        <v>-328.67</v>
      </c>
      <c r="D23" s="242">
        <f t="shared" si="4"/>
        <v>-3.2853966204095961E-2</v>
      </c>
      <c r="E23" s="242">
        <f t="shared" si="2"/>
        <v>1.0493160144951139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19-25.01'!R22</f>
        <v>0</v>
      </c>
      <c r="K23" s="242">
        <f t="shared" si="6"/>
        <v>0</v>
      </c>
      <c r="L23" s="242">
        <f t="shared" si="3"/>
        <v>0.95238095238095211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19-25.01'!AE9</f>
        <v>72.942610000000514</v>
      </c>
      <c r="D24" s="242">
        <f t="shared" si="4"/>
        <v>7.2913683749005649E-3</v>
      </c>
      <c r="E24" s="242">
        <f t="shared" si="2"/>
        <v>1.0566073828700144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19-25.01'!R23</f>
        <v>0</v>
      </c>
      <c r="K24" s="242">
        <f t="shared" si="6"/>
        <v>0</v>
      </c>
      <c r="L24" s="242">
        <f t="shared" si="3"/>
        <v>0.95238095238095211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19-25.01'!AE6</f>
        <v>-1308.5084009999994</v>
      </c>
      <c r="D25" s="242">
        <f t="shared" si="4"/>
        <v>-0.13079894965841002</v>
      </c>
      <c r="E25" s="242">
        <f t="shared" si="2"/>
        <v>0.92580843321160444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19-25.01'!R24</f>
        <v>0</v>
      </c>
      <c r="K25" s="242">
        <f t="shared" si="6"/>
        <v>0</v>
      </c>
      <c r="L25" s="242">
        <f t="shared" si="3"/>
        <v>0.95238095238095211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10003.967191000038</v>
      </c>
      <c r="D26" s="250">
        <f>SUM(D4:D25)</f>
        <v>1</v>
      </c>
      <c r="J26" s="249">
        <f>SUM(J4:J25)</f>
        <v>63</v>
      </c>
      <c r="K26" s="250">
        <f>SUM(K4:K25)</f>
        <v>0.99999999999999978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19-25.01'!AE45</f>
        <v>6439.7034269999904</v>
      </c>
      <c r="D30" s="242">
        <f>C30/C$50</f>
        <v>1.6022371811607998</v>
      </c>
      <c r="E30" s="242">
        <f>D30</f>
        <v>1.6022371811607998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A</v>
      </c>
      <c r="I30" s="240" t="s">
        <v>78</v>
      </c>
      <c r="J30" s="241">
        <f>'Юнит 19-25.01'!R45</f>
        <v>8</v>
      </c>
      <c r="K30" s="242">
        <f>J30/J$50</f>
        <v>0.5714285714285714</v>
      </c>
      <c r="L30" s="242">
        <f>K30</f>
        <v>0.5714285714285714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19-25.01'!AE37</f>
        <v>2688.1400000000003</v>
      </c>
      <c r="D31" s="242">
        <f t="shared" ref="D31:D49" si="11">C31/C$50</f>
        <v>0.66882549871898</v>
      </c>
      <c r="E31" s="242">
        <f>D31+E30</f>
        <v>2.2710626798797797</v>
      </c>
      <c r="F31" s="243" t="str">
        <f t="shared" si="9"/>
        <v>C</v>
      </c>
      <c r="G31" s="243" t="str">
        <f t="shared" ref="G31:G49" si="12">VLOOKUP(B$30:B$50,I$30:M$50,5,0)</f>
        <v>B</v>
      </c>
      <c r="I31" s="240" t="s">
        <v>77</v>
      </c>
      <c r="J31" s="241">
        <f>'Юнит 19-25.01'!R44</f>
        <v>3</v>
      </c>
      <c r="K31" s="242">
        <f t="shared" ref="K31:K49" si="13">J31/J$50</f>
        <v>0.21428571428571427</v>
      </c>
      <c r="L31" s="242">
        <f>K31+L30</f>
        <v>0.7857142857142857</v>
      </c>
      <c r="M31" s="243" t="str">
        <f t="shared" si="10"/>
        <v>A</v>
      </c>
    </row>
    <row r="32" spans="2:17" ht="15" thickBot="1">
      <c r="B32" s="240" t="s">
        <v>64</v>
      </c>
      <c r="C32" s="241">
        <f>'Юнит 19-25.01'!AE31</f>
        <v>1234.21</v>
      </c>
      <c r="D32" s="242">
        <f t="shared" si="11"/>
        <v>0.30707891656459568</v>
      </c>
      <c r="E32" s="242">
        <f t="shared" ref="E32:E49" si="14">D32+E31</f>
        <v>2.5781415964443752</v>
      </c>
      <c r="F32" s="243" t="str">
        <f t="shared" si="9"/>
        <v>C</v>
      </c>
      <c r="G32" s="243" t="str">
        <f t="shared" si="12"/>
        <v>C</v>
      </c>
      <c r="I32" s="240" t="s">
        <v>70</v>
      </c>
      <c r="J32" s="241">
        <f>'Юнит 19-25.01'!R37</f>
        <v>2</v>
      </c>
      <c r="K32" s="242">
        <f t="shared" si="13"/>
        <v>0.14285714285714285</v>
      </c>
      <c r="L32" s="242">
        <f t="shared" ref="L32:L49" si="15">K32+L31</f>
        <v>0.9285714285714286</v>
      </c>
      <c r="M32" s="243" t="str">
        <f t="shared" si="10"/>
        <v>B</v>
      </c>
    </row>
    <row r="33" spans="2:13" ht="15" thickBot="1">
      <c r="B33" s="240" t="s">
        <v>66</v>
      </c>
      <c r="C33" s="241">
        <f>'Юнит 19-25.01'!AE33</f>
        <v>848.43999999999994</v>
      </c>
      <c r="D33" s="242">
        <f t="shared" si="11"/>
        <v>0.21109700615783822</v>
      </c>
      <c r="E33" s="242">
        <f t="shared" si="14"/>
        <v>2.7892386026022136</v>
      </c>
      <c r="F33" s="243" t="str">
        <f t="shared" si="9"/>
        <v>C</v>
      </c>
      <c r="G33" s="243" t="str">
        <f t="shared" si="12"/>
        <v>C</v>
      </c>
      <c r="I33" s="240" t="s">
        <v>64</v>
      </c>
      <c r="J33" s="241">
        <f>'Юнит 19-25.01'!R31</f>
        <v>1</v>
      </c>
      <c r="K33" s="242">
        <f t="shared" si="13"/>
        <v>7.1428571428571425E-2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62</v>
      </c>
      <c r="C34" s="241">
        <f>'Юнит 19-25.01'!AE29</f>
        <v>0</v>
      </c>
      <c r="D34" s="242">
        <f t="shared" si="11"/>
        <v>0</v>
      </c>
      <c r="E34" s="242">
        <f t="shared" si="14"/>
        <v>2.7892386026022136</v>
      </c>
      <c r="F34" s="243" t="str">
        <f t="shared" si="9"/>
        <v>C</v>
      </c>
      <c r="G34" s="243" t="str">
        <f t="shared" si="12"/>
        <v>C</v>
      </c>
      <c r="I34" s="240" t="s">
        <v>66</v>
      </c>
      <c r="J34" s="241">
        <f>'Юнит 19-25.01'!R33</f>
        <v>1</v>
      </c>
      <c r="K34" s="242">
        <f t="shared" si="13"/>
        <v>7.1428571428571425E-2</v>
      </c>
      <c r="L34" s="242">
        <f t="shared" si="15"/>
        <v>1.0714285714285714</v>
      </c>
      <c r="M34" s="243" t="str">
        <f t="shared" si="10"/>
        <v>C</v>
      </c>
    </row>
    <row r="35" spans="2:13" ht="26.5" thickBot="1">
      <c r="B35" s="240" t="s">
        <v>63</v>
      </c>
      <c r="C35" s="241">
        <f>'Юнит 19-25.01'!AE30</f>
        <v>0</v>
      </c>
      <c r="D35" s="242">
        <f t="shared" si="11"/>
        <v>0</v>
      </c>
      <c r="E35" s="242">
        <f t="shared" si="14"/>
        <v>2.7892386026022136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19-25.01'!R28</f>
        <v>0</v>
      </c>
      <c r="K35" s="242">
        <f t="shared" si="13"/>
        <v>0</v>
      </c>
      <c r="L35" s="242">
        <f t="shared" si="15"/>
        <v>1.0714285714285714</v>
      </c>
      <c r="M35" s="243" t="str">
        <f t="shared" si="10"/>
        <v>C</v>
      </c>
    </row>
    <row r="36" spans="2:13" ht="26.5" thickBot="1">
      <c r="B36" s="240" t="s">
        <v>65</v>
      </c>
      <c r="C36" s="241">
        <f>'Юнит 19-25.01'!AE32</f>
        <v>0</v>
      </c>
      <c r="D36" s="242">
        <f t="shared" si="11"/>
        <v>0</v>
      </c>
      <c r="E36" s="242">
        <f t="shared" si="14"/>
        <v>2.7892386026022136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19-25.01'!R29</f>
        <v>0</v>
      </c>
      <c r="K36" s="242">
        <f t="shared" si="13"/>
        <v>0</v>
      </c>
      <c r="L36" s="242">
        <f t="shared" si="15"/>
        <v>1.0714285714285714</v>
      </c>
      <c r="M36" s="243" t="str">
        <f t="shared" si="10"/>
        <v>C</v>
      </c>
    </row>
    <row r="37" spans="2:13" ht="26.5" thickBot="1">
      <c r="B37" s="240" t="s">
        <v>67</v>
      </c>
      <c r="C37" s="241">
        <f>'Юнит 19-25.01'!AE34</f>
        <v>0</v>
      </c>
      <c r="D37" s="242">
        <f t="shared" si="11"/>
        <v>0</v>
      </c>
      <c r="E37" s="242">
        <f t="shared" si="14"/>
        <v>2.7892386026022136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19-25.01'!R30</f>
        <v>0</v>
      </c>
      <c r="K37" s="242">
        <f t="shared" si="13"/>
        <v>0</v>
      </c>
      <c r="L37" s="242">
        <f t="shared" si="15"/>
        <v>1.0714285714285714</v>
      </c>
      <c r="M37" s="243" t="str">
        <f>_xlfn.IFS(L37&lt;80%,"A",L37&lt;=95%,"B",L37&gt;95%,"C")</f>
        <v>C</v>
      </c>
    </row>
    <row r="38" spans="2:13" ht="15" thickBot="1">
      <c r="B38" s="240" t="s">
        <v>68</v>
      </c>
      <c r="C38" s="241">
        <f>'Юнит 19-25.01'!AE35</f>
        <v>0</v>
      </c>
      <c r="D38" s="242">
        <f t="shared" si="11"/>
        <v>0</v>
      </c>
      <c r="E38" s="242">
        <f t="shared" si="14"/>
        <v>2.7892386026022136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65</v>
      </c>
      <c r="J38" s="241">
        <f>'Юнит 19-25.01'!R32</f>
        <v>0</v>
      </c>
      <c r="K38" s="242">
        <f t="shared" si="13"/>
        <v>0</v>
      </c>
      <c r="L38" s="242">
        <f t="shared" si="15"/>
        <v>1.0714285714285714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'Юнит 19-25.01'!AE39</f>
        <v>0</v>
      </c>
      <c r="D39" s="242">
        <f t="shared" si="11"/>
        <v>0</v>
      </c>
      <c r="E39" s="242">
        <f t="shared" si="14"/>
        <v>2.7892386026022136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19-25.01'!R34</f>
        <v>0</v>
      </c>
      <c r="K39" s="242">
        <f t="shared" si="13"/>
        <v>0</v>
      </c>
      <c r="L39" s="242">
        <f t="shared" si="15"/>
        <v>1.0714285714285714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19-25.01'!AE40</f>
        <v>0</v>
      </c>
      <c r="D40" s="242">
        <f t="shared" si="11"/>
        <v>0</v>
      </c>
      <c r="E40" s="242">
        <f t="shared" si="14"/>
        <v>2.7892386026022136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19-25.01'!R35</f>
        <v>0</v>
      </c>
      <c r="K40" s="242">
        <f t="shared" si="13"/>
        <v>0</v>
      </c>
      <c r="L40" s="242">
        <f t="shared" si="15"/>
        <v>1.0714285714285714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19-25.01'!AE41</f>
        <v>0</v>
      </c>
      <c r="D41" s="242">
        <f t="shared" si="11"/>
        <v>0</v>
      </c>
      <c r="E41" s="242">
        <f t="shared" si="14"/>
        <v>2.7892386026022136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19-25.01'!R36</f>
        <v>0</v>
      </c>
      <c r="K41" s="242">
        <f t="shared" si="13"/>
        <v>0</v>
      </c>
      <c r="L41" s="242">
        <f t="shared" si="15"/>
        <v>1.0714285714285714</v>
      </c>
      <c r="M41" s="243" t="str">
        <f t="shared" si="17"/>
        <v>C</v>
      </c>
    </row>
    <row r="42" spans="2:13" ht="26.5" thickBot="1">
      <c r="B42" s="240" t="s">
        <v>75</v>
      </c>
      <c r="C42" s="241">
        <f>'Юнит 19-25.01'!AE42</f>
        <v>0</v>
      </c>
      <c r="D42" s="242">
        <f t="shared" si="11"/>
        <v>0</v>
      </c>
      <c r="E42" s="242">
        <f t="shared" si="14"/>
        <v>2.7892386026022136</v>
      </c>
      <c r="F42" s="243" t="str">
        <f t="shared" si="16"/>
        <v>C</v>
      </c>
      <c r="G42" s="243" t="str">
        <f t="shared" si="12"/>
        <v>C</v>
      </c>
      <c r="I42" s="240" t="s">
        <v>72</v>
      </c>
      <c r="J42" s="241">
        <f>'Юнит 19-25.01'!R39</f>
        <v>0</v>
      </c>
      <c r="K42" s="242">
        <f t="shared" si="13"/>
        <v>0</v>
      </c>
      <c r="L42" s="242">
        <f t="shared" si="15"/>
        <v>1.0714285714285714</v>
      </c>
      <c r="M42" s="243" t="str">
        <f t="shared" si="17"/>
        <v>C</v>
      </c>
    </row>
    <row r="43" spans="2:13" ht="26.5" thickBot="1">
      <c r="B43" s="240" t="s">
        <v>76</v>
      </c>
      <c r="C43" s="241">
        <f>'Юнит 19-25.01'!AE43</f>
        <v>0</v>
      </c>
      <c r="D43" s="242">
        <f t="shared" si="11"/>
        <v>0</v>
      </c>
      <c r="E43" s="242">
        <f t="shared" si="14"/>
        <v>2.7892386026022136</v>
      </c>
      <c r="F43" s="243" t="str">
        <f t="shared" si="16"/>
        <v>C</v>
      </c>
      <c r="G43" s="243" t="str">
        <f t="shared" si="12"/>
        <v>C</v>
      </c>
      <c r="I43" s="240" t="s">
        <v>73</v>
      </c>
      <c r="J43" s="241">
        <f>'Юнит 19-25.01'!R40</f>
        <v>0</v>
      </c>
      <c r="K43" s="242">
        <f t="shared" si="13"/>
        <v>0</v>
      </c>
      <c r="L43" s="242">
        <f t="shared" si="15"/>
        <v>1.0714285714285714</v>
      </c>
      <c r="M43" s="243" t="str">
        <f t="shared" si="17"/>
        <v>C</v>
      </c>
    </row>
    <row r="44" spans="2:13" ht="26.5" thickBot="1">
      <c r="B44" s="240" t="s">
        <v>80</v>
      </c>
      <c r="C44" s="241">
        <f>'Юнит 19-25.01'!AE47</f>
        <v>0</v>
      </c>
      <c r="D44" s="242">
        <f t="shared" si="11"/>
        <v>0</v>
      </c>
      <c r="E44" s="242">
        <f t="shared" si="14"/>
        <v>2.7892386026022136</v>
      </c>
      <c r="F44" s="243" t="str">
        <f t="shared" si="16"/>
        <v>C</v>
      </c>
      <c r="G44" s="243" t="str">
        <f t="shared" si="12"/>
        <v>C</v>
      </c>
      <c r="I44" s="240" t="s">
        <v>74</v>
      </c>
      <c r="J44" s="241">
        <f>'Юнит 19-25.01'!R41</f>
        <v>0</v>
      </c>
      <c r="K44" s="242">
        <f t="shared" si="13"/>
        <v>0</v>
      </c>
      <c r="L44" s="242">
        <f t="shared" si="15"/>
        <v>1.0714285714285714</v>
      </c>
      <c r="M44" s="243" t="str">
        <f t="shared" si="17"/>
        <v>C</v>
      </c>
    </row>
    <row r="45" spans="2:13" ht="26.5" thickBot="1">
      <c r="B45" s="240" t="s">
        <v>69</v>
      </c>
      <c r="C45" s="241">
        <f>'Юнит 19-25.01'!AE36</f>
        <v>-113.88</v>
      </c>
      <c r="D45" s="242">
        <f t="shared" si="11"/>
        <v>-2.8334033121086486E-2</v>
      </c>
      <c r="E45" s="242">
        <f t="shared" si="14"/>
        <v>2.7609045694811272</v>
      </c>
      <c r="F45" s="243" t="str">
        <f t="shared" si="16"/>
        <v>C</v>
      </c>
      <c r="G45" s="243" t="str">
        <f t="shared" si="12"/>
        <v>C</v>
      </c>
      <c r="I45" s="240" t="s">
        <v>75</v>
      </c>
      <c r="J45" s="241">
        <f>'Юнит 19-25.01'!R42</f>
        <v>0</v>
      </c>
      <c r="K45" s="242">
        <f t="shared" si="13"/>
        <v>0</v>
      </c>
      <c r="L45" s="242">
        <f t="shared" si="15"/>
        <v>1.0714285714285714</v>
      </c>
      <c r="M45" s="243" t="str">
        <f t="shared" si="17"/>
        <v>C</v>
      </c>
    </row>
    <row r="46" spans="2:13" ht="26.5" thickBot="1">
      <c r="B46" s="240" t="s">
        <v>61</v>
      </c>
      <c r="C46" s="241">
        <f>'Юнит 19-25.01'!AE28</f>
        <v>-537.70695000000001</v>
      </c>
      <c r="D46" s="242">
        <f t="shared" si="11"/>
        <v>-0.13378474298154544</v>
      </c>
      <c r="E46" s="242">
        <f t="shared" si="14"/>
        <v>2.6271198264995816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19-25.01'!R43</f>
        <v>0</v>
      </c>
      <c r="K46" s="242">
        <f t="shared" si="13"/>
        <v>0</v>
      </c>
      <c r="L46" s="242">
        <f t="shared" si="15"/>
        <v>1.0714285714285714</v>
      </c>
      <c r="M46" s="243" t="str">
        <f t="shared" si="17"/>
        <v>C</v>
      </c>
    </row>
    <row r="47" spans="2:13" ht="15" thickBot="1">
      <c r="B47" s="240" t="s">
        <v>79</v>
      </c>
      <c r="C47" s="241">
        <f>'Юнит 19-25.01'!AE46</f>
        <v>-810.57042999999999</v>
      </c>
      <c r="D47" s="242">
        <f t="shared" si="11"/>
        <v>-0.20167482798202771</v>
      </c>
      <c r="E47" s="242">
        <f t="shared" si="14"/>
        <v>2.4254449985175541</v>
      </c>
      <c r="F47" s="243" t="str">
        <f t="shared" si="16"/>
        <v>C</v>
      </c>
      <c r="G47" s="243" t="str">
        <f t="shared" si="12"/>
        <v>C</v>
      </c>
      <c r="I47" s="240" t="s">
        <v>79</v>
      </c>
      <c r="J47" s="241">
        <f>'Юнит 19-25.01'!R46</f>
        <v>0</v>
      </c>
      <c r="K47" s="242">
        <f t="shared" si="13"/>
        <v>0</v>
      </c>
      <c r="L47" s="242">
        <f t="shared" si="15"/>
        <v>1.0714285714285714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19-25.01'!AE38</f>
        <v>-1412.6399999999999</v>
      </c>
      <c r="D48" s="242">
        <f t="shared" si="11"/>
        <v>-0.35147338029655439</v>
      </c>
      <c r="E48" s="242">
        <f t="shared" si="14"/>
        <v>2.073971618221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19-25.01'!R47</f>
        <v>0</v>
      </c>
      <c r="K48" s="242">
        <f t="shared" si="13"/>
        <v>0</v>
      </c>
      <c r="L48" s="242">
        <f t="shared" si="15"/>
        <v>1.0714285714285714</v>
      </c>
      <c r="M48" s="243" t="str">
        <f t="shared" si="17"/>
        <v>C</v>
      </c>
    </row>
    <row r="49" spans="2:13" ht="26.5" thickBot="1">
      <c r="B49" s="240" t="s">
        <v>77</v>
      </c>
      <c r="C49" s="241">
        <f>'Юнит 19-25.01'!AE44</f>
        <v>-4316.5011970000023</v>
      </c>
      <c r="D49" s="242">
        <f t="shared" si="11"/>
        <v>-1.0739716182210004</v>
      </c>
      <c r="E49" s="242">
        <f t="shared" si="14"/>
        <v>0.99999999999999956</v>
      </c>
      <c r="F49" s="243" t="str">
        <f t="shared" si="16"/>
        <v>C</v>
      </c>
      <c r="G49" s="243" t="str">
        <f t="shared" si="12"/>
        <v>A</v>
      </c>
      <c r="I49" s="240" t="s">
        <v>71</v>
      </c>
      <c r="J49" s="241">
        <f>'Юнит 19-25.01'!R38</f>
        <v>-1</v>
      </c>
      <c r="K49" s="242">
        <f t="shared" si="13"/>
        <v>-7.1428571428571425E-2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4019.1948499999917</v>
      </c>
      <c r="D50" s="250">
        <f>SUM(D30:D49)</f>
        <v>0.99999999999999956</v>
      </c>
      <c r="J50" s="249">
        <f>SUM(J30:J49)</f>
        <v>14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33" priority="4" operator="equal">
      <formula>"C"</formula>
    </cfRule>
    <cfRule type="cellIs" dxfId="232" priority="5" operator="equal">
      <formula>"B"</formula>
    </cfRule>
    <cfRule type="cellIs" dxfId="231" priority="6" operator="equal">
      <formula>"A"</formula>
    </cfRule>
  </conditionalFormatting>
  <conditionalFormatting sqref="M30:M49 D30:D49 K30:K49 F30:G49">
    <cfRule type="cellIs" dxfId="230" priority="1" operator="equal">
      <formula>"C"</formula>
    </cfRule>
    <cfRule type="cellIs" dxfId="229" priority="2" operator="equal">
      <formula>"B"</formula>
    </cfRule>
    <cfRule type="cellIs" dxfId="228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12-18.01'!AE3</f>
        <v>11137.395480000014</v>
      </c>
      <c r="D4" s="242">
        <f>C4/C$26</f>
        <v>0.74671755480592805</v>
      </c>
      <c r="E4" s="242">
        <f>D4</f>
        <v>0.74671755480592805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12-18.01'!R3</f>
        <v>43</v>
      </c>
      <c r="K4" s="242">
        <f>J4/J$26</f>
        <v>0.7678571428571429</v>
      </c>
      <c r="L4" s="242">
        <f>K4</f>
        <v>0.7678571428571429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12-18.01'!AE6</f>
        <v>3561.251341000001</v>
      </c>
      <c r="D5" s="242">
        <f>C5/C$26</f>
        <v>0.2387675734579239</v>
      </c>
      <c r="E5" s="242">
        <f>D5+E4</f>
        <v>0.98548512826385193</v>
      </c>
      <c r="F5" s="243" t="str">
        <f t="shared" si="0"/>
        <v>C</v>
      </c>
      <c r="G5" s="243" t="str">
        <f>VLOOKUP(B$4:B$25,I$4:M$25,5,0)</f>
        <v>B</v>
      </c>
      <c r="I5" s="240" t="s">
        <v>41</v>
      </c>
      <c r="J5" s="241">
        <f>'Юнит 12-18.01'!R6</f>
        <v>7</v>
      </c>
      <c r="K5" s="242">
        <f>J5/J$26</f>
        <v>0.125</v>
      </c>
      <c r="L5" s="242">
        <f>K5+L4</f>
        <v>0.8928571428571429</v>
      </c>
      <c r="M5" s="243" t="str">
        <f t="shared" si="1"/>
        <v>B</v>
      </c>
    </row>
    <row r="6" spans="2:17" ht="28.5" customHeight="1" outlineLevel="1" thickBot="1">
      <c r="B6" s="240" t="s">
        <v>40</v>
      </c>
      <c r="C6" s="241">
        <f>'Юнит 12-18.01'!AE5</f>
        <v>881.45</v>
      </c>
      <c r="D6" s="242">
        <f>C6/C$26</f>
        <v>5.9097675921236527E-2</v>
      </c>
      <c r="E6" s="242">
        <f t="shared" ref="E6:E25" si="2">D6+E5</f>
        <v>1.0445828041850884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12-18.01'!R4</f>
        <v>2</v>
      </c>
      <c r="K6" s="242">
        <f>J6/J$26</f>
        <v>3.5714285714285712E-2</v>
      </c>
      <c r="L6" s="242">
        <f t="shared" ref="L6:L25" si="3">K6+L5</f>
        <v>0.9285714285714286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12-18.01'!AE16</f>
        <v>861.87000000000023</v>
      </c>
      <c r="D7" s="242">
        <f>C7/C$26</f>
        <v>5.7784915702803488E-2</v>
      </c>
      <c r="E7" s="242">
        <f t="shared" si="2"/>
        <v>1.1023677198878918</v>
      </c>
      <c r="F7" s="243" t="str">
        <f t="shared" si="0"/>
        <v>C</v>
      </c>
      <c r="G7" s="243" t="str">
        <f>VLOOKUP(B$4:B$25,I$4:M$25,5,0)</f>
        <v>C</v>
      </c>
      <c r="I7" s="240" t="s">
        <v>40</v>
      </c>
      <c r="J7" s="241">
        <f>'Юнит 12-18.01'!R5</f>
        <v>2</v>
      </c>
      <c r="K7" s="242">
        <f>J7/J$26</f>
        <v>3.5714285714285712E-2</v>
      </c>
      <c r="L7" s="242">
        <f t="shared" si="3"/>
        <v>0.9642857142857143</v>
      </c>
      <c r="M7" s="243" t="str">
        <f t="shared" si="1"/>
        <v>C</v>
      </c>
    </row>
    <row r="8" spans="2:17" ht="28.5" customHeight="1" outlineLevel="1" thickBot="1">
      <c r="B8" s="240" t="s">
        <v>42</v>
      </c>
      <c r="C8" s="241">
        <f>'Юнит 12-18.01'!AE7</f>
        <v>0</v>
      </c>
      <c r="D8" s="242">
        <f>C8/C$26</f>
        <v>0</v>
      </c>
      <c r="E8" s="242">
        <f t="shared" si="2"/>
        <v>1.1023677198878918</v>
      </c>
      <c r="F8" s="243" t="str">
        <f t="shared" si="0"/>
        <v>C</v>
      </c>
      <c r="G8" s="243" t="str">
        <f>VLOOKUP(B$4:B$25,I$4:M$25,5,0)</f>
        <v>C</v>
      </c>
      <c r="I8" s="240" t="s">
        <v>51</v>
      </c>
      <c r="J8" s="241">
        <f>'Юнит 12-18.01'!R16</f>
        <v>2</v>
      </c>
      <c r="K8" s="242">
        <f>J8/J$26</f>
        <v>3.5714285714285712E-2</v>
      </c>
      <c r="L8" s="242">
        <f t="shared" si="3"/>
        <v>1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12-18.01'!AE8</f>
        <v>0</v>
      </c>
      <c r="D9" s="242">
        <f t="shared" ref="D9:D25" si="4">C9/C$26</f>
        <v>0</v>
      </c>
      <c r="E9" s="242">
        <f t="shared" si="2"/>
        <v>1.1023677198878918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42</v>
      </c>
      <c r="J9" s="241">
        <f>'Юнит 12-18.01'!R7</f>
        <v>0</v>
      </c>
      <c r="K9" s="242">
        <f t="shared" ref="K9:K25" si="6">J9/J$26</f>
        <v>0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46</v>
      </c>
      <c r="C10" s="241">
        <f>'Юнит 12-18.01'!AE11</f>
        <v>0</v>
      </c>
      <c r="D10" s="242">
        <f t="shared" si="4"/>
        <v>0</v>
      </c>
      <c r="E10" s="242">
        <f t="shared" si="2"/>
        <v>1.1023677198878918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12-18.01'!R8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47</v>
      </c>
      <c r="C11" s="241">
        <f>'Юнит 12-18.01'!AE12</f>
        <v>0</v>
      </c>
      <c r="D11" s="242">
        <f t="shared" si="4"/>
        <v>0</v>
      </c>
      <c r="E11" s="242">
        <f>D11+E8</f>
        <v>1.1023677198878918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12-18.01'!R9</f>
        <v>0</v>
      </c>
      <c r="K11" s="242">
        <f t="shared" si="6"/>
        <v>0</v>
      </c>
      <c r="L11" s="242">
        <f>K11+L8</f>
        <v>1</v>
      </c>
      <c r="M11" s="243" t="str">
        <f t="shared" si="1"/>
        <v>C</v>
      </c>
    </row>
    <row r="12" spans="2:17" ht="28.5" customHeight="1" outlineLevel="1" thickBot="1">
      <c r="B12" s="240" t="s">
        <v>49</v>
      </c>
      <c r="C12" s="241">
        <f>'Юнит 12-18.01'!AE14</f>
        <v>0</v>
      </c>
      <c r="D12" s="242">
        <f t="shared" si="4"/>
        <v>0</v>
      </c>
      <c r="E12" s="242">
        <f t="shared" si="2"/>
        <v>1.1023677198878918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12-18.01'!R10</f>
        <v>0</v>
      </c>
      <c r="K12" s="242">
        <f t="shared" si="6"/>
        <v>0</v>
      </c>
      <c r="L12" s="242">
        <f t="shared" si="3"/>
        <v>1</v>
      </c>
      <c r="M12" s="243" t="str">
        <f t="shared" si="1"/>
        <v>C</v>
      </c>
    </row>
    <row r="13" spans="2:17" ht="26.5" outlineLevel="1" thickBot="1">
      <c r="B13" s="240" t="s">
        <v>50</v>
      </c>
      <c r="C13" s="241">
        <f>'Юнит 12-18.01'!AE15</f>
        <v>0</v>
      </c>
      <c r="D13" s="242">
        <f t="shared" si="4"/>
        <v>0</v>
      </c>
      <c r="E13" s="242">
        <f t="shared" si="2"/>
        <v>1.1023677198878918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12-18.01'!R11</f>
        <v>0</v>
      </c>
      <c r="K13" s="242">
        <f t="shared" si="6"/>
        <v>0</v>
      </c>
      <c r="L13" s="242">
        <f t="shared" si="3"/>
        <v>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52</v>
      </c>
      <c r="C14" s="241">
        <f>'Юнит 12-18.01'!AE17</f>
        <v>0</v>
      </c>
      <c r="D14" s="242">
        <f t="shared" si="4"/>
        <v>0</v>
      </c>
      <c r="E14" s="242">
        <f t="shared" si="2"/>
        <v>1.1023677198878918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12-18.01'!R12</f>
        <v>0</v>
      </c>
      <c r="K14" s="242">
        <f t="shared" si="6"/>
        <v>0</v>
      </c>
      <c r="L14" s="242">
        <f t="shared" si="3"/>
        <v>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53</v>
      </c>
      <c r="C15" s="241">
        <f>'Юнит 12-18.01'!AE18</f>
        <v>0</v>
      </c>
      <c r="D15" s="242">
        <f t="shared" si="4"/>
        <v>0</v>
      </c>
      <c r="E15" s="242">
        <f t="shared" si="2"/>
        <v>1.1023677198878918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12-18.01'!R13</f>
        <v>0</v>
      </c>
      <c r="K15" s="242">
        <f t="shared" si="6"/>
        <v>0</v>
      </c>
      <c r="L15" s="242">
        <f t="shared" si="3"/>
        <v>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54</v>
      </c>
      <c r="C16" s="241">
        <f>'Юнит 12-18.01'!AE19</f>
        <v>0</v>
      </c>
      <c r="D16" s="242">
        <f t="shared" si="4"/>
        <v>0</v>
      </c>
      <c r="E16" s="242">
        <f t="shared" si="2"/>
        <v>1.1023677198878918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12-18.01'!R14</f>
        <v>0</v>
      </c>
      <c r="K16" s="242">
        <f t="shared" si="6"/>
        <v>0</v>
      </c>
      <c r="L16" s="242">
        <f t="shared" si="3"/>
        <v>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55</v>
      </c>
      <c r="C17" s="241">
        <f>'Юнит 12-18.01'!AE20</f>
        <v>0</v>
      </c>
      <c r="D17" s="242">
        <f t="shared" si="4"/>
        <v>0</v>
      </c>
      <c r="E17" s="242">
        <f t="shared" si="2"/>
        <v>1.1023677198878918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12-18.01'!R15</f>
        <v>0</v>
      </c>
      <c r="K17" s="242">
        <f t="shared" si="6"/>
        <v>0</v>
      </c>
      <c r="L17" s="242">
        <f t="shared" si="3"/>
        <v>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12-18.01'!AE21</f>
        <v>0</v>
      </c>
      <c r="D18" s="242">
        <f t="shared" si="4"/>
        <v>0</v>
      </c>
      <c r="E18" s="242">
        <f t="shared" si="2"/>
        <v>1.1023677198878918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12-18.01'!R17</f>
        <v>0</v>
      </c>
      <c r="K18" s="242">
        <f t="shared" si="6"/>
        <v>0</v>
      </c>
      <c r="L18" s="242">
        <f t="shared" si="3"/>
        <v>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12-18.01'!AE22</f>
        <v>0</v>
      </c>
      <c r="D19" s="242">
        <f t="shared" si="4"/>
        <v>0</v>
      </c>
      <c r="E19" s="242">
        <f t="shared" si="2"/>
        <v>1.1023677198878918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12-18.01'!R18</f>
        <v>0</v>
      </c>
      <c r="K19" s="242">
        <f t="shared" si="6"/>
        <v>0</v>
      </c>
      <c r="L19" s="242">
        <f t="shared" si="3"/>
        <v>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12-18.01'!AE23</f>
        <v>0</v>
      </c>
      <c r="D20" s="242">
        <f t="shared" si="4"/>
        <v>0</v>
      </c>
      <c r="E20" s="242">
        <f t="shared" si="2"/>
        <v>1.1023677198878918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12-18.01'!R19</f>
        <v>0</v>
      </c>
      <c r="K20" s="242">
        <f t="shared" si="6"/>
        <v>0</v>
      </c>
      <c r="L20" s="242">
        <f t="shared" si="3"/>
        <v>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12-18.01'!AE24</f>
        <v>0</v>
      </c>
      <c r="D21" s="242">
        <f t="shared" si="4"/>
        <v>0</v>
      </c>
      <c r="E21" s="242">
        <f t="shared" si="2"/>
        <v>1.1023677198878918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12-18.01'!R20</f>
        <v>0</v>
      </c>
      <c r="K21" s="242">
        <f t="shared" si="6"/>
        <v>0</v>
      </c>
      <c r="L21" s="242">
        <f t="shared" si="3"/>
        <v>1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45</v>
      </c>
      <c r="C22" s="241">
        <f>'Юнит 12-18.01'!AE10</f>
        <v>-93.54</v>
      </c>
      <c r="D22" s="242">
        <f t="shared" si="4"/>
        <v>-6.2714806349452208E-3</v>
      </c>
      <c r="E22" s="242">
        <f t="shared" si="2"/>
        <v>1.0960962392529465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12-18.01'!R21</f>
        <v>0</v>
      </c>
      <c r="K22" s="242">
        <f t="shared" si="6"/>
        <v>0</v>
      </c>
      <c r="L22" s="242">
        <f t="shared" si="3"/>
        <v>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48</v>
      </c>
      <c r="C23" s="241">
        <f>'Юнит 12-18.01'!AE13</f>
        <v>-93.54</v>
      </c>
      <c r="D23" s="242">
        <f t="shared" si="4"/>
        <v>-6.2714806349452208E-3</v>
      </c>
      <c r="E23" s="242">
        <f t="shared" si="2"/>
        <v>1.0898247586180012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12-18.01'!R22</f>
        <v>0</v>
      </c>
      <c r="K23" s="242">
        <f t="shared" si="6"/>
        <v>0</v>
      </c>
      <c r="L23" s="242">
        <f t="shared" si="3"/>
        <v>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12-18.01'!AE9</f>
        <v>-429.25018599999999</v>
      </c>
      <c r="D24" s="242">
        <f t="shared" si="4"/>
        <v>-2.877949785167451E-2</v>
      </c>
      <c r="E24" s="242">
        <f t="shared" si="2"/>
        <v>1.0610452607663268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12-18.01'!R23</f>
        <v>0</v>
      </c>
      <c r="K24" s="242">
        <f t="shared" si="6"/>
        <v>0</v>
      </c>
      <c r="L24" s="242">
        <f t="shared" si="3"/>
        <v>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39</v>
      </c>
      <c r="C25" s="241">
        <f>'Юнит 12-18.01'!AE4</f>
        <v>-910.4984969999997</v>
      </c>
      <c r="D25" s="242">
        <f t="shared" si="4"/>
        <v>-6.1045260766326992E-2</v>
      </c>
      <c r="E25" s="242">
        <f t="shared" si="2"/>
        <v>0.99999999999999978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12-18.01'!R24</f>
        <v>0</v>
      </c>
      <c r="K25" s="242">
        <f t="shared" si="6"/>
        <v>0</v>
      </c>
      <c r="L25" s="242">
        <f t="shared" si="3"/>
        <v>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14915.138138000015</v>
      </c>
      <c r="D26" s="250">
        <f>SUM(D4:D25)</f>
        <v>0.99999999999999978</v>
      </c>
      <c r="J26" s="249">
        <f>SUM(J4:J25)</f>
        <v>56</v>
      </c>
      <c r="K26" s="250">
        <f>SUM(K4:K25)</f>
        <v>1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71</v>
      </c>
      <c r="C30" s="241">
        <f>'Юнит 12-18.01'!AE38</f>
        <v>1094.25</v>
      </c>
      <c r="D30" s="242">
        <f>C30/C$50</f>
        <v>1.0062694286786111</v>
      </c>
      <c r="E30" s="242">
        <f>D30</f>
        <v>1.0062694286786111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B</v>
      </c>
      <c r="I30" s="240" t="s">
        <v>77</v>
      </c>
      <c r="J30" s="241">
        <f>'Юнит 12-18.01'!R44</f>
        <v>3</v>
      </c>
      <c r="K30" s="242">
        <f>J30/J$50</f>
        <v>0.6</v>
      </c>
      <c r="L30" s="242">
        <f>K30</f>
        <v>0.6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12-18.01'!AE44</f>
        <v>1366.2751290000003</v>
      </c>
      <c r="D31" s="242">
        <f t="shared" ref="D31:D49" si="11">C31/C$50</f>
        <v>1.2564230235107388</v>
      </c>
      <c r="E31" s="242">
        <f>D31+E30</f>
        <v>2.2626924521893499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71</v>
      </c>
      <c r="J31" s="241">
        <f>'Юнит 12-18.01'!R38</f>
        <v>1</v>
      </c>
      <c r="K31" s="242">
        <f t="shared" ref="K31:K49" si="13">J31/J$50</f>
        <v>0.2</v>
      </c>
      <c r="L31" s="242">
        <f>K31+L30</f>
        <v>0.8</v>
      </c>
      <c r="M31" s="243" t="str">
        <f t="shared" si="10"/>
        <v>B</v>
      </c>
    </row>
    <row r="32" spans="2:17" ht="26.5" thickBot="1">
      <c r="B32" s="240" t="s">
        <v>61</v>
      </c>
      <c r="C32" s="241">
        <f>'Юнит 12-18.01'!AE28</f>
        <v>0</v>
      </c>
      <c r="D32" s="242">
        <f t="shared" si="11"/>
        <v>0</v>
      </c>
      <c r="E32" s="242">
        <f t="shared" ref="E32:E49" si="14">D32+E31</f>
        <v>2.2626924521893499</v>
      </c>
      <c r="F32" s="243" t="str">
        <f t="shared" si="9"/>
        <v>C</v>
      </c>
      <c r="G32" s="243" t="str">
        <f t="shared" si="12"/>
        <v>C</v>
      </c>
      <c r="I32" s="240" t="s">
        <v>78</v>
      </c>
      <c r="J32" s="241">
        <f>'Юнит 12-18.01'!R45</f>
        <v>1</v>
      </c>
      <c r="K32" s="242">
        <f t="shared" si="13"/>
        <v>0.2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12-18.01'!AE29</f>
        <v>0</v>
      </c>
      <c r="D33" s="242">
        <f t="shared" si="11"/>
        <v>0</v>
      </c>
      <c r="E33" s="242">
        <f t="shared" si="14"/>
        <v>2.2626924521893499</v>
      </c>
      <c r="F33" s="243" t="str">
        <f t="shared" si="9"/>
        <v>C</v>
      </c>
      <c r="G33" s="243" t="str">
        <f t="shared" si="12"/>
        <v>C</v>
      </c>
      <c r="I33" s="240" t="s">
        <v>61</v>
      </c>
      <c r="J33" s="241">
        <f>'Юнит 12-18.01'!R28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12-18.01'!AE30</f>
        <v>0</v>
      </c>
      <c r="D34" s="242">
        <f t="shared" si="11"/>
        <v>0</v>
      </c>
      <c r="E34" s="242">
        <f t="shared" si="14"/>
        <v>2.2626924521893499</v>
      </c>
      <c r="F34" s="243" t="str">
        <f t="shared" si="9"/>
        <v>C</v>
      </c>
      <c r="G34" s="243" t="str">
        <f t="shared" si="12"/>
        <v>C</v>
      </c>
      <c r="I34" s="240" t="s">
        <v>62</v>
      </c>
      <c r="J34" s="241">
        <f>'Юнит 12-18.01'!R29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64</v>
      </c>
      <c r="C35" s="241">
        <f>'Юнит 12-18.01'!AE31</f>
        <v>0</v>
      </c>
      <c r="D35" s="242">
        <f t="shared" si="11"/>
        <v>0</v>
      </c>
      <c r="E35" s="242">
        <f t="shared" si="14"/>
        <v>2.2626924521893499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12-18.01'!R30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12-18.01'!AE32</f>
        <v>0</v>
      </c>
      <c r="D36" s="242">
        <f t="shared" si="11"/>
        <v>0</v>
      </c>
      <c r="E36" s="242">
        <f t="shared" si="14"/>
        <v>2.2626924521893499</v>
      </c>
      <c r="F36" s="243" t="str">
        <f t="shared" si="9"/>
        <v>C</v>
      </c>
      <c r="G36" s="243" t="str">
        <f t="shared" si="12"/>
        <v>C</v>
      </c>
      <c r="I36" s="240" t="s">
        <v>64</v>
      </c>
      <c r="J36" s="241">
        <f>'Юнит 12-18.01'!R31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12-18.01'!AE33</f>
        <v>0</v>
      </c>
      <c r="D37" s="242">
        <f t="shared" si="11"/>
        <v>0</v>
      </c>
      <c r="E37" s="242">
        <f t="shared" si="14"/>
        <v>2.2626924521893499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65</v>
      </c>
      <c r="J37" s="241">
        <f>'Юнит 12-18.01'!R32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12-18.01'!AE34</f>
        <v>0</v>
      </c>
      <c r="D38" s="242">
        <f t="shared" si="11"/>
        <v>0</v>
      </c>
      <c r="E38" s="242">
        <f t="shared" si="14"/>
        <v>2.2626924521893499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66</v>
      </c>
      <c r="J38" s="241">
        <f>'Юнит 12-18.01'!R33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12-18.01'!AE35</f>
        <v>0</v>
      </c>
      <c r="D39" s="242">
        <f t="shared" si="11"/>
        <v>0</v>
      </c>
      <c r="E39" s="242">
        <f t="shared" si="14"/>
        <v>2.2626924521893499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12-18.01'!R34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12-18.01'!AE36</f>
        <v>0</v>
      </c>
      <c r="D40" s="242">
        <f t="shared" si="11"/>
        <v>0</v>
      </c>
      <c r="E40" s="242">
        <f t="shared" si="14"/>
        <v>2.2626924521893499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12-18.01'!R35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70</v>
      </c>
      <c r="C41" s="241">
        <f>'Юнит 12-18.01'!AE37</f>
        <v>0</v>
      </c>
      <c r="D41" s="242">
        <f t="shared" si="11"/>
        <v>0</v>
      </c>
      <c r="E41" s="242">
        <f t="shared" si="14"/>
        <v>2.2626924521893499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12-18.01'!R36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12-18.01'!AE39</f>
        <v>0</v>
      </c>
      <c r="D42" s="242">
        <f t="shared" si="11"/>
        <v>0</v>
      </c>
      <c r="E42" s="242">
        <f t="shared" si="14"/>
        <v>2.2626924521893499</v>
      </c>
      <c r="F42" s="243" t="str">
        <f t="shared" si="16"/>
        <v>C</v>
      </c>
      <c r="G42" s="243" t="str">
        <f t="shared" si="12"/>
        <v>C</v>
      </c>
      <c r="I42" s="240" t="s">
        <v>70</v>
      </c>
      <c r="J42" s="241">
        <f>'Юнит 12-18.01'!R37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12-18.01'!AE40</f>
        <v>0</v>
      </c>
      <c r="D43" s="242">
        <f t="shared" si="11"/>
        <v>0</v>
      </c>
      <c r="E43" s="242">
        <f t="shared" si="14"/>
        <v>2.2626924521893499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12-18.01'!R39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12-18.01'!AE41</f>
        <v>0</v>
      </c>
      <c r="D44" s="242">
        <f t="shared" si="11"/>
        <v>0</v>
      </c>
      <c r="E44" s="242">
        <f t="shared" si="14"/>
        <v>2.2626924521893499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12-18.01'!R40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75</v>
      </c>
      <c r="C45" s="241">
        <f>'Юнит 12-18.01'!AE42</f>
        <v>0</v>
      </c>
      <c r="D45" s="242">
        <f t="shared" si="11"/>
        <v>0</v>
      </c>
      <c r="E45" s="242">
        <f t="shared" si="14"/>
        <v>2.2626924521893499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12-18.01'!R41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12-18.01'!AE43</f>
        <v>0</v>
      </c>
      <c r="D46" s="242">
        <f t="shared" si="11"/>
        <v>0</v>
      </c>
      <c r="E46" s="242">
        <f t="shared" si="14"/>
        <v>2.2626924521893499</v>
      </c>
      <c r="F46" s="243" t="str">
        <f t="shared" si="16"/>
        <v>C</v>
      </c>
      <c r="G46" s="243" t="str">
        <f t="shared" si="12"/>
        <v>C</v>
      </c>
      <c r="I46" s="240" t="s">
        <v>75</v>
      </c>
      <c r="J46" s="241">
        <f>'Юнит 12-18.01'!R42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79</v>
      </c>
      <c r="C47" s="241">
        <f>'Юнит 12-18.01'!AE46</f>
        <v>0</v>
      </c>
      <c r="D47" s="242">
        <f t="shared" si="11"/>
        <v>0</v>
      </c>
      <c r="E47" s="242">
        <f t="shared" si="14"/>
        <v>2.2626924521893499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12-18.01'!R43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12-18.01'!AE47</f>
        <v>0</v>
      </c>
      <c r="D48" s="242">
        <f t="shared" si="11"/>
        <v>0</v>
      </c>
      <c r="E48" s="242">
        <f t="shared" si="14"/>
        <v>2.2626924521893499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12-18.01'!R46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12-18.01'!AE45</f>
        <v>-1373.092709</v>
      </c>
      <c r="D49" s="242">
        <f t="shared" si="11"/>
        <v>-1.2626924521893501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12-18.01'!R47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1087.4324200000005</v>
      </c>
      <c r="D50" s="250">
        <f>SUM(D30:D49)</f>
        <v>0.99999999999999978</v>
      </c>
      <c r="J50" s="249">
        <f>SUM(J30:J49)</f>
        <v>5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27" priority="4" operator="equal">
      <formula>"C"</formula>
    </cfRule>
    <cfRule type="cellIs" dxfId="226" priority="5" operator="equal">
      <formula>"B"</formula>
    </cfRule>
    <cfRule type="cellIs" dxfId="225" priority="6" operator="equal">
      <formula>"A"</formula>
    </cfRule>
  </conditionalFormatting>
  <conditionalFormatting sqref="M30:M49 D30:D49 K30:K49 F30:G49">
    <cfRule type="cellIs" dxfId="224" priority="1" operator="equal">
      <formula>"C"</formula>
    </cfRule>
    <cfRule type="cellIs" dxfId="223" priority="2" operator="equal">
      <formula>"B"</formula>
    </cfRule>
    <cfRule type="cellIs" dxfId="222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05-11.01'!AE3</f>
        <v>6568.9866900000034</v>
      </c>
      <c r="D4" s="242">
        <f>C4/C$26</f>
        <v>0.6482752530447432</v>
      </c>
      <c r="E4" s="242">
        <f>D4</f>
        <v>0.6482752530447432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05-11.01'!R3</f>
        <v>32</v>
      </c>
      <c r="K4" s="242">
        <f>J4/J$26</f>
        <v>0.59259259259259256</v>
      </c>
      <c r="L4" s="242">
        <f>K4</f>
        <v>0.59259259259259256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47</v>
      </c>
      <c r="C5" s="241">
        <f>'Юнит 05-11.01'!AE12</f>
        <v>698.36000000000013</v>
      </c>
      <c r="D5" s="242">
        <f>C5/C$26</f>
        <v>6.8919230176781907E-2</v>
      </c>
      <c r="E5" s="242">
        <f>D5+E4</f>
        <v>0.71719448322152513</v>
      </c>
      <c r="F5" s="243" t="str">
        <f t="shared" si="0"/>
        <v>A</v>
      </c>
      <c r="G5" s="243" t="str">
        <f>VLOOKUP(B$4:B$25,I$4:M$25,5,0)</f>
        <v>B</v>
      </c>
      <c r="I5" s="240" t="s">
        <v>41</v>
      </c>
      <c r="J5" s="241">
        <f>'Юнит 05-11.01'!R6</f>
        <v>11</v>
      </c>
      <c r="K5" s="242">
        <f>J5/J$26</f>
        <v>0.20370370370370369</v>
      </c>
      <c r="L5" s="242">
        <f>K5+L4</f>
        <v>0.79629629629629628</v>
      </c>
      <c r="M5" s="243" t="str">
        <f t="shared" si="1"/>
        <v>A</v>
      </c>
    </row>
    <row r="6" spans="2:17" ht="28.5" customHeight="1" outlineLevel="1" thickBot="1">
      <c r="B6" s="240" t="s">
        <v>41</v>
      </c>
      <c r="C6" s="241">
        <f>'Юнит 05-11.01'!AE6</f>
        <v>1305.2943180000032</v>
      </c>
      <c r="D6" s="242">
        <f>C6/C$26</f>
        <v>0.12881591092085423</v>
      </c>
      <c r="E6" s="242">
        <f t="shared" ref="E6:E25" si="2">D6+E5</f>
        <v>0.84601039414237933</v>
      </c>
      <c r="F6" s="243" t="str">
        <f t="shared" si="0"/>
        <v>B</v>
      </c>
      <c r="G6" s="243" t="str">
        <f>VLOOKUP(B$4:B$25,I$4:M$25,5,0)</f>
        <v>A</v>
      </c>
      <c r="I6" s="240" t="s">
        <v>47</v>
      </c>
      <c r="J6" s="241">
        <f>'Юнит 05-11.01'!R12</f>
        <v>2</v>
      </c>
      <c r="K6" s="242">
        <f>J6/J$26</f>
        <v>3.7037037037037035E-2</v>
      </c>
      <c r="L6" s="242">
        <f t="shared" ref="L6:L25" si="3">K6+L5</f>
        <v>0.83333333333333326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05-11.01'!AE16</f>
        <v>584.28000000000009</v>
      </c>
      <c r="D7" s="242">
        <f>C7/C$26</f>
        <v>5.766098832649369E-2</v>
      </c>
      <c r="E7" s="242">
        <f t="shared" si="2"/>
        <v>0.90367138246887302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05-11.01'!R15</f>
        <v>2</v>
      </c>
      <c r="K7" s="242">
        <f>J7/J$26</f>
        <v>3.7037037037037035E-2</v>
      </c>
      <c r="L7" s="242">
        <f t="shared" si="3"/>
        <v>0.87037037037037024</v>
      </c>
      <c r="M7" s="243" t="str">
        <f t="shared" si="1"/>
        <v>B</v>
      </c>
    </row>
    <row r="8" spans="2:17" ht="28.5" customHeight="1" outlineLevel="1" thickBot="1">
      <c r="B8" s="240" t="s">
        <v>48</v>
      </c>
      <c r="C8" s="241">
        <f>'Юнит 05-11.01'!AE13</f>
        <v>497.35000000000014</v>
      </c>
      <c r="D8" s="242">
        <f>C8/C$26</f>
        <v>4.9082105401830695E-2</v>
      </c>
      <c r="E8" s="242">
        <f t="shared" si="2"/>
        <v>0.95275348787070369</v>
      </c>
      <c r="F8" s="243" t="str">
        <f t="shared" si="0"/>
        <v>C</v>
      </c>
      <c r="G8" s="243" t="str">
        <f>VLOOKUP(B$4:B$25,I$4:M$25,5,0)</f>
        <v>B</v>
      </c>
      <c r="I8" s="240" t="s">
        <v>51</v>
      </c>
      <c r="J8" s="241">
        <f>'Юнит 05-11.01'!R16</f>
        <v>2</v>
      </c>
      <c r="K8" s="242">
        <f>J8/J$26</f>
        <v>3.7037037037037035E-2</v>
      </c>
      <c r="L8" s="242">
        <f t="shared" si="3"/>
        <v>0.90740740740740722</v>
      </c>
      <c r="M8" s="243" t="str">
        <f t="shared" si="1"/>
        <v>B</v>
      </c>
    </row>
    <row r="9" spans="2:17" ht="28.5" customHeight="1" outlineLevel="1" thickBot="1">
      <c r="B9" s="240" t="s">
        <v>40</v>
      </c>
      <c r="C9" s="241">
        <f>'Юнит 05-11.01'!AE5</f>
        <v>360.57000000000005</v>
      </c>
      <c r="D9" s="242">
        <f t="shared" ref="D9:D25" si="4">C9/C$26</f>
        <v>3.558366290286135E-2</v>
      </c>
      <c r="E9" s="242">
        <f t="shared" si="2"/>
        <v>0.98833715077356499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40</v>
      </c>
      <c r="J9" s="241">
        <f>'Юнит 05-11.01'!R5</f>
        <v>1</v>
      </c>
      <c r="K9" s="242">
        <f t="shared" ref="K9:K25" si="6">J9/J$26</f>
        <v>1.8518518518518517E-2</v>
      </c>
      <c r="L9" s="242">
        <f t="shared" si="3"/>
        <v>0.92592592592592571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'Юнит 05-11.01'!AE14</f>
        <v>280.86000000000013</v>
      </c>
      <c r="D10" s="242">
        <f t="shared" si="4"/>
        <v>2.77173019466335E-2</v>
      </c>
      <c r="E10" s="242">
        <f t="shared" si="2"/>
        <v>1.0160544527201985</v>
      </c>
      <c r="F10" s="243" t="str">
        <f t="shared" si="0"/>
        <v>C</v>
      </c>
      <c r="G10" s="243" t="str">
        <f t="shared" si="5"/>
        <v>C</v>
      </c>
      <c r="I10" s="240" t="s">
        <v>42</v>
      </c>
      <c r="J10" s="241">
        <f>'Юнит 05-11.01'!R7</f>
        <v>1</v>
      </c>
      <c r="K10" s="242">
        <f t="shared" si="6"/>
        <v>1.8518518518518517E-2</v>
      </c>
      <c r="L10" s="242">
        <f t="shared" si="3"/>
        <v>0.9444444444444442</v>
      </c>
      <c r="M10" s="243" t="str">
        <f t="shared" si="1"/>
        <v>B</v>
      </c>
    </row>
    <row r="11" spans="2:17" ht="28.5" customHeight="1" outlineLevel="1" thickBot="1">
      <c r="B11" s="240" t="s">
        <v>50</v>
      </c>
      <c r="C11" s="241">
        <f>'Юнит 05-11.01'!AE15</f>
        <v>132.94000000000045</v>
      </c>
      <c r="D11" s="242">
        <f t="shared" si="4"/>
        <v>1.3119483446505265E-2</v>
      </c>
      <c r="E11" s="242">
        <f>D11+E8</f>
        <v>0.96587297131720895</v>
      </c>
      <c r="F11" s="243" t="str">
        <f t="shared" si="0"/>
        <v>C</v>
      </c>
      <c r="G11" s="243" t="str">
        <f t="shared" si="5"/>
        <v>B</v>
      </c>
      <c r="I11" s="240" t="s">
        <v>44</v>
      </c>
      <c r="J11" s="241">
        <f>'Юнит 05-11.01'!R9</f>
        <v>1</v>
      </c>
      <c r="K11" s="242">
        <f t="shared" si="6"/>
        <v>1.8518518518518517E-2</v>
      </c>
      <c r="L11" s="242">
        <f>K11+L8</f>
        <v>0.92592592592592571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'Юнит 05-11.01'!AE4</f>
        <v>0</v>
      </c>
      <c r="D12" s="242">
        <f t="shared" si="4"/>
        <v>0</v>
      </c>
      <c r="E12" s="242">
        <f t="shared" si="2"/>
        <v>0.96587297131720895</v>
      </c>
      <c r="F12" s="243" t="str">
        <f t="shared" si="0"/>
        <v>C</v>
      </c>
      <c r="G12" s="243" t="str">
        <f t="shared" si="5"/>
        <v>C</v>
      </c>
      <c r="I12" s="240" t="s">
        <v>48</v>
      </c>
      <c r="J12" s="241">
        <f>'Юнит 05-11.01'!R13</f>
        <v>1</v>
      </c>
      <c r="K12" s="242">
        <f t="shared" si="6"/>
        <v>1.8518518518518517E-2</v>
      </c>
      <c r="L12" s="242">
        <f t="shared" si="3"/>
        <v>0.9444444444444442</v>
      </c>
      <c r="M12" s="243" t="str">
        <f t="shared" si="1"/>
        <v>B</v>
      </c>
    </row>
    <row r="13" spans="2:17" ht="15" outlineLevel="1" thickBot="1">
      <c r="B13" s="240" t="s">
        <v>43</v>
      </c>
      <c r="C13" s="241">
        <f>'Юнит 05-11.01'!AE8</f>
        <v>0</v>
      </c>
      <c r="D13" s="242">
        <f t="shared" si="4"/>
        <v>0</v>
      </c>
      <c r="E13" s="242">
        <f t="shared" si="2"/>
        <v>0.96587297131720895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49</v>
      </c>
      <c r="J13" s="241">
        <f>'Юнит 05-11.01'!R14</f>
        <v>1</v>
      </c>
      <c r="K13" s="242">
        <f t="shared" si="6"/>
        <v>1.8518518518518517E-2</v>
      </c>
      <c r="L13" s="242">
        <f t="shared" si="3"/>
        <v>0.96296296296296269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46</v>
      </c>
      <c r="C14" s="241">
        <f>'Юнит 05-11.01'!AE11</f>
        <v>0</v>
      </c>
      <c r="D14" s="242">
        <f t="shared" si="4"/>
        <v>0</v>
      </c>
      <c r="E14" s="242">
        <f t="shared" si="2"/>
        <v>0.96587297131720895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39</v>
      </c>
      <c r="J14" s="241">
        <f>'Юнит 05-11.01'!R4</f>
        <v>0</v>
      </c>
      <c r="K14" s="242">
        <f t="shared" si="6"/>
        <v>0</v>
      </c>
      <c r="L14" s="242">
        <f t="shared" si="3"/>
        <v>0.96296296296296269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05-11.01'!AE17</f>
        <v>0</v>
      </c>
      <c r="D15" s="242">
        <f t="shared" si="4"/>
        <v>0</v>
      </c>
      <c r="E15" s="242">
        <f t="shared" si="2"/>
        <v>0.96587297131720895</v>
      </c>
      <c r="F15" s="243" t="str">
        <f t="shared" si="7"/>
        <v>C</v>
      </c>
      <c r="G15" s="243" t="str">
        <f t="shared" si="5"/>
        <v>C</v>
      </c>
      <c r="I15" s="240" t="s">
        <v>43</v>
      </c>
      <c r="J15" s="241">
        <f>'Юнит 05-11.01'!R8</f>
        <v>0</v>
      </c>
      <c r="K15" s="242">
        <f t="shared" si="6"/>
        <v>0</v>
      </c>
      <c r="L15" s="242">
        <f t="shared" si="3"/>
        <v>0.96296296296296269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05-11.01'!AE18</f>
        <v>0</v>
      </c>
      <c r="D16" s="242">
        <f t="shared" si="4"/>
        <v>0</v>
      </c>
      <c r="E16" s="242">
        <f t="shared" si="2"/>
        <v>0.96587297131720895</v>
      </c>
      <c r="F16" s="243" t="str">
        <f t="shared" si="7"/>
        <v>C</v>
      </c>
      <c r="G16" s="243" t="str">
        <f t="shared" si="5"/>
        <v>C</v>
      </c>
      <c r="I16" s="240" t="s">
        <v>45</v>
      </c>
      <c r="J16" s="241">
        <f>'Юнит 05-11.01'!R10</f>
        <v>0</v>
      </c>
      <c r="K16" s="242">
        <f t="shared" si="6"/>
        <v>0</v>
      </c>
      <c r="L16" s="242">
        <f t="shared" si="3"/>
        <v>0.96296296296296269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54</v>
      </c>
      <c r="C17" s="241">
        <f>'Юнит 05-11.01'!AE19</f>
        <v>0</v>
      </c>
      <c r="D17" s="242">
        <f t="shared" si="4"/>
        <v>0</v>
      </c>
      <c r="E17" s="242">
        <f t="shared" si="2"/>
        <v>0.96587297131720895</v>
      </c>
      <c r="F17" s="243" t="str">
        <f t="shared" si="7"/>
        <v>C</v>
      </c>
      <c r="G17" s="243" t="str">
        <f t="shared" si="5"/>
        <v>C</v>
      </c>
      <c r="I17" s="240" t="s">
        <v>46</v>
      </c>
      <c r="J17" s="241">
        <f>'Юнит 05-11.01'!R11</f>
        <v>0</v>
      </c>
      <c r="K17" s="242">
        <f t="shared" si="6"/>
        <v>0</v>
      </c>
      <c r="L17" s="242">
        <f t="shared" si="3"/>
        <v>0.96296296296296269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55</v>
      </c>
      <c r="C18" s="241">
        <f>'Юнит 05-11.01'!AE20</f>
        <v>0</v>
      </c>
      <c r="D18" s="242">
        <f t="shared" si="4"/>
        <v>0</v>
      </c>
      <c r="E18" s="242">
        <f t="shared" si="2"/>
        <v>0.96587297131720895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05-11.01'!R17</f>
        <v>0</v>
      </c>
      <c r="K18" s="242">
        <f t="shared" si="6"/>
        <v>0</v>
      </c>
      <c r="L18" s="242">
        <f t="shared" si="3"/>
        <v>0.96296296296296269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'Юнит 05-11.01'!AE21</f>
        <v>0</v>
      </c>
      <c r="D19" s="242">
        <f t="shared" si="4"/>
        <v>0</v>
      </c>
      <c r="E19" s="242">
        <f t="shared" si="2"/>
        <v>0.96587297131720895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05-11.01'!R18</f>
        <v>0</v>
      </c>
      <c r="K19" s="242">
        <f t="shared" si="6"/>
        <v>0</v>
      </c>
      <c r="L19" s="242">
        <f t="shared" si="3"/>
        <v>0.96296296296296269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'Юнит 05-11.01'!AE22</f>
        <v>0</v>
      </c>
      <c r="D20" s="242">
        <f t="shared" si="4"/>
        <v>0</v>
      </c>
      <c r="E20" s="242">
        <f t="shared" si="2"/>
        <v>0.96587297131720895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05-11.01'!R19</f>
        <v>0</v>
      </c>
      <c r="K20" s="242">
        <f t="shared" si="6"/>
        <v>0</v>
      </c>
      <c r="L20" s="242">
        <f t="shared" si="3"/>
        <v>0.96296296296296269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'Юнит 05-11.01'!AE23</f>
        <v>0</v>
      </c>
      <c r="D21" s="242">
        <f t="shared" si="4"/>
        <v>0</v>
      </c>
      <c r="E21" s="242">
        <f t="shared" si="2"/>
        <v>0.96587297131720895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05-11.01'!R20</f>
        <v>0</v>
      </c>
      <c r="K21" s="242">
        <f t="shared" si="6"/>
        <v>0</v>
      </c>
      <c r="L21" s="242">
        <f t="shared" si="3"/>
        <v>0.96296296296296269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'Юнит 05-11.01'!AE24</f>
        <v>0</v>
      </c>
      <c r="D22" s="242">
        <f t="shared" si="4"/>
        <v>0</v>
      </c>
      <c r="E22" s="242">
        <f t="shared" si="2"/>
        <v>0.96587297131720895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05-11.01'!R21</f>
        <v>0</v>
      </c>
      <c r="K22" s="242">
        <f t="shared" si="6"/>
        <v>0</v>
      </c>
      <c r="L22" s="242">
        <f t="shared" si="3"/>
        <v>0.96296296296296269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42</v>
      </c>
      <c r="C23" s="241">
        <f>'Юнит 05-11.01'!AE7</f>
        <v>-11.197255000000037</v>
      </c>
      <c r="D23" s="242">
        <f t="shared" si="4"/>
        <v>-1.1050263398435256E-3</v>
      </c>
      <c r="E23" s="242">
        <f t="shared" si="2"/>
        <v>0.9647679449773654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05-11.01'!R22</f>
        <v>0</v>
      </c>
      <c r="K23" s="242">
        <f t="shared" si="6"/>
        <v>0</v>
      </c>
      <c r="L23" s="242">
        <f t="shared" si="3"/>
        <v>0.96296296296296269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45</v>
      </c>
      <c r="C24" s="241">
        <f>'Юнит 05-11.01'!AE10</f>
        <v>-93.54</v>
      </c>
      <c r="D24" s="242">
        <f t="shared" si="4"/>
        <v>-9.2312056686181618E-3</v>
      </c>
      <c r="E24" s="242">
        <f t="shared" si="2"/>
        <v>0.95553673930874727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05-11.01'!R23</f>
        <v>0</v>
      </c>
      <c r="K24" s="242">
        <f t="shared" si="6"/>
        <v>0</v>
      </c>
      <c r="L24" s="242">
        <f t="shared" si="3"/>
        <v>0.96296296296296269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44</v>
      </c>
      <c r="C25" s="241">
        <f>'Юнит 05-11.01'!AE9</f>
        <v>-190.88284999999999</v>
      </c>
      <c r="D25" s="242">
        <f t="shared" si="4"/>
        <v>-1.8837704158242357E-2</v>
      </c>
      <c r="E25" s="242">
        <f t="shared" si="2"/>
        <v>0.9366990351505049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05-11.01'!R24</f>
        <v>0</v>
      </c>
      <c r="K25" s="242">
        <f t="shared" si="6"/>
        <v>0</v>
      </c>
      <c r="L25" s="242">
        <f t="shared" si="3"/>
        <v>0.96296296296296269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10133.02090300001</v>
      </c>
      <c r="D26" s="250">
        <f>SUM(D4:D25)</f>
        <v>0.99999999999999978</v>
      </c>
      <c r="J26" s="249">
        <f>SUM(J4:J25)</f>
        <v>54</v>
      </c>
      <c r="K26" s="250">
        <f>SUM(K4:K25)</f>
        <v>0.99999999999999967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75</v>
      </c>
      <c r="C30" s="241">
        <f>'Юнит 05-11.01'!AE42</f>
        <v>1422.8500000000001</v>
      </c>
      <c r="D30" s="242">
        <f>C30/C$50</f>
        <v>0.53163258770943445</v>
      </c>
      <c r="E30" s="242">
        <f>D30</f>
        <v>0.53163258770943445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75</v>
      </c>
      <c r="J30" s="241">
        <f>'Юнит 05-11.01'!R42</f>
        <v>1</v>
      </c>
      <c r="K30" s="242">
        <f>J30/J$50</f>
        <v>0.5</v>
      </c>
      <c r="L30" s="242">
        <f>K30</f>
        <v>0.5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78</v>
      </c>
      <c r="C31" s="241">
        <f>'Юнит 05-11.01'!AE45</f>
        <v>1481.2884480000002</v>
      </c>
      <c r="D31" s="242">
        <f t="shared" ref="D31:D49" si="11">C31/C$50</f>
        <v>0.55346748480467511</v>
      </c>
      <c r="E31" s="242">
        <f>D31+E30</f>
        <v>1.0851000725141096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78</v>
      </c>
      <c r="J31" s="241">
        <f>'Юнит 05-11.01'!R45</f>
        <v>1</v>
      </c>
      <c r="K31" s="242">
        <f t="shared" ref="K31:K49" si="13">J31/J$50</f>
        <v>0.5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61</v>
      </c>
      <c r="C32" s="241">
        <f>'Юнит 05-11.01'!AE28</f>
        <v>0</v>
      </c>
      <c r="D32" s="242">
        <f t="shared" si="11"/>
        <v>0</v>
      </c>
      <c r="E32" s="242">
        <f t="shared" ref="E32:E49" si="14">D32+E31</f>
        <v>1.0851000725141096</v>
      </c>
      <c r="F32" s="243" t="str">
        <f t="shared" si="9"/>
        <v>C</v>
      </c>
      <c r="G32" s="243" t="str">
        <f t="shared" si="12"/>
        <v>C</v>
      </c>
      <c r="I32" s="240" t="s">
        <v>61</v>
      </c>
      <c r="J32" s="241">
        <f>'Юнит 05-11.01'!R28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05-11.01'!AE29</f>
        <v>0</v>
      </c>
      <c r="D33" s="242">
        <f t="shared" si="11"/>
        <v>0</v>
      </c>
      <c r="E33" s="242">
        <f t="shared" si="14"/>
        <v>1.0851000725141096</v>
      </c>
      <c r="F33" s="243" t="str">
        <f t="shared" si="9"/>
        <v>C</v>
      </c>
      <c r="G33" s="243" t="str">
        <f t="shared" si="12"/>
        <v>C</v>
      </c>
      <c r="I33" s="240" t="s">
        <v>62</v>
      </c>
      <c r="J33" s="241">
        <f>'Юнит 05-11.01'!R29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05-11.01'!AE30</f>
        <v>0</v>
      </c>
      <c r="D34" s="242">
        <f t="shared" si="11"/>
        <v>0</v>
      </c>
      <c r="E34" s="242">
        <f t="shared" si="14"/>
        <v>1.0851000725141096</v>
      </c>
      <c r="F34" s="243" t="str">
        <f t="shared" si="9"/>
        <v>C</v>
      </c>
      <c r="G34" s="243" t="str">
        <f t="shared" si="12"/>
        <v>C</v>
      </c>
      <c r="I34" s="240" t="s">
        <v>63</v>
      </c>
      <c r="J34" s="241">
        <f>'Юнит 05-11.01'!R30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64</v>
      </c>
      <c r="C35" s="241">
        <f>'Юнит 05-11.01'!AE31</f>
        <v>0</v>
      </c>
      <c r="D35" s="242">
        <f t="shared" si="11"/>
        <v>0</v>
      </c>
      <c r="E35" s="242">
        <f t="shared" si="14"/>
        <v>1.0851000725141096</v>
      </c>
      <c r="F35" s="243" t="str">
        <f t="shared" si="9"/>
        <v>C</v>
      </c>
      <c r="G35" s="243" t="str">
        <f t="shared" si="12"/>
        <v>C</v>
      </c>
      <c r="I35" s="240" t="s">
        <v>64</v>
      </c>
      <c r="J35" s="241">
        <f>'Юнит 05-11.01'!R31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05-11.01'!AE32</f>
        <v>0</v>
      </c>
      <c r="D36" s="242">
        <f t="shared" si="11"/>
        <v>0</v>
      </c>
      <c r="E36" s="242">
        <f t="shared" si="14"/>
        <v>1.0851000725141096</v>
      </c>
      <c r="F36" s="243" t="str">
        <f t="shared" si="9"/>
        <v>C</v>
      </c>
      <c r="G36" s="243" t="str">
        <f t="shared" si="12"/>
        <v>C</v>
      </c>
      <c r="I36" s="240" t="s">
        <v>65</v>
      </c>
      <c r="J36" s="241">
        <f>'Юнит 05-11.01'!R32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05-11.01'!AE33</f>
        <v>0</v>
      </c>
      <c r="D37" s="242">
        <f t="shared" si="11"/>
        <v>0</v>
      </c>
      <c r="E37" s="242">
        <f t="shared" si="14"/>
        <v>1.0851000725141096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66</v>
      </c>
      <c r="J37" s="241">
        <f>'Юнит 05-11.01'!R33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05-11.01'!AE34</f>
        <v>0</v>
      </c>
      <c r="D38" s="242">
        <f t="shared" si="11"/>
        <v>0</v>
      </c>
      <c r="E38" s="242">
        <f t="shared" si="14"/>
        <v>1.0851000725141096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67</v>
      </c>
      <c r="J38" s="241">
        <f>'Юнит 05-11.01'!R34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05-11.01'!AE35</f>
        <v>0</v>
      </c>
      <c r="D39" s="242">
        <f t="shared" si="11"/>
        <v>0</v>
      </c>
      <c r="E39" s="242">
        <f t="shared" si="14"/>
        <v>1.0851000725141096</v>
      </c>
      <c r="F39" s="243" t="str">
        <f t="shared" si="16"/>
        <v>C</v>
      </c>
      <c r="G39" s="243" t="str">
        <f t="shared" si="12"/>
        <v>C</v>
      </c>
      <c r="I39" s="240" t="s">
        <v>68</v>
      </c>
      <c r="J39" s="241">
        <f>'Юнит 05-11.01'!R35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05-11.01'!AE36</f>
        <v>0</v>
      </c>
      <c r="D40" s="242">
        <f t="shared" si="11"/>
        <v>0</v>
      </c>
      <c r="E40" s="242">
        <f t="shared" si="14"/>
        <v>1.0851000725141096</v>
      </c>
      <c r="F40" s="243" t="str">
        <f t="shared" si="16"/>
        <v>C</v>
      </c>
      <c r="G40" s="243" t="str">
        <f t="shared" si="12"/>
        <v>C</v>
      </c>
      <c r="I40" s="240" t="s">
        <v>69</v>
      </c>
      <c r="J40" s="241">
        <f>'Юнит 05-11.01'!R36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71</v>
      </c>
      <c r="C41" s="241">
        <f>'Юнит 05-11.01'!AE38</f>
        <v>0</v>
      </c>
      <c r="D41" s="242">
        <f t="shared" si="11"/>
        <v>0</v>
      </c>
      <c r="E41" s="242">
        <f t="shared" si="14"/>
        <v>1.0851000725141096</v>
      </c>
      <c r="F41" s="243" t="str">
        <f t="shared" si="16"/>
        <v>C</v>
      </c>
      <c r="G41" s="243" t="str">
        <f t="shared" si="12"/>
        <v>C</v>
      </c>
      <c r="I41" s="240" t="s">
        <v>70</v>
      </c>
      <c r="J41" s="241">
        <f>'Юнит 05-11.01'!R37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05-11.01'!AE39</f>
        <v>0</v>
      </c>
      <c r="D42" s="242">
        <f t="shared" si="11"/>
        <v>0</v>
      </c>
      <c r="E42" s="242">
        <f t="shared" si="14"/>
        <v>1.0851000725141096</v>
      </c>
      <c r="F42" s="243" t="str">
        <f t="shared" si="16"/>
        <v>C</v>
      </c>
      <c r="G42" s="243" t="str">
        <f t="shared" si="12"/>
        <v>C</v>
      </c>
      <c r="I42" s="240" t="s">
        <v>71</v>
      </c>
      <c r="J42" s="241">
        <f>'Юнит 05-11.01'!R38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05-11.01'!AE40</f>
        <v>0</v>
      </c>
      <c r="D43" s="242">
        <f t="shared" si="11"/>
        <v>0</v>
      </c>
      <c r="E43" s="242">
        <f t="shared" si="14"/>
        <v>1.0851000725141096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05-11.01'!R39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05-11.01'!AE41</f>
        <v>0</v>
      </c>
      <c r="D44" s="242">
        <f t="shared" si="11"/>
        <v>0</v>
      </c>
      <c r="E44" s="242">
        <f t="shared" si="14"/>
        <v>1.0851000725141096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05-11.01'!R40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05-11.01'!AE43</f>
        <v>0</v>
      </c>
      <c r="D45" s="242">
        <f t="shared" si="11"/>
        <v>0</v>
      </c>
      <c r="E45" s="242">
        <f t="shared" si="14"/>
        <v>1.0851000725141096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05-11.01'!R41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77</v>
      </c>
      <c r="C46" s="241">
        <f>'Юнит 05-11.01'!AE44</f>
        <v>0</v>
      </c>
      <c r="D46" s="242">
        <f t="shared" si="11"/>
        <v>0</v>
      </c>
      <c r="E46" s="242">
        <f t="shared" si="14"/>
        <v>1.0851000725141096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05-11.01'!R43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05-11.01'!AE47</f>
        <v>0</v>
      </c>
      <c r="D47" s="242">
        <f t="shared" si="11"/>
        <v>0</v>
      </c>
      <c r="E47" s="242">
        <f t="shared" si="14"/>
        <v>1.0851000725141096</v>
      </c>
      <c r="F47" s="243" t="str">
        <f t="shared" si="16"/>
        <v>C</v>
      </c>
      <c r="G47" s="243" t="str">
        <f t="shared" si="12"/>
        <v>C</v>
      </c>
      <c r="I47" s="240" t="s">
        <v>77</v>
      </c>
      <c r="J47" s="241">
        <f>'Юнит 05-11.01'!R44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70</v>
      </c>
      <c r="C48" s="241">
        <f>'Юнит 05-11.01'!AE37</f>
        <v>-113.88</v>
      </c>
      <c r="D48" s="242">
        <f t="shared" si="11"/>
        <v>-4.2550036257054773E-2</v>
      </c>
      <c r="E48" s="242">
        <f t="shared" si="14"/>
        <v>1.0425500362570548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05-11.01'!R46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05-11.01'!AE46</f>
        <v>-113.88</v>
      </c>
      <c r="D49" s="242">
        <f t="shared" si="11"/>
        <v>-4.2550036257054773E-2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05-11.01'!R47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2676.3784480000004</v>
      </c>
      <c r="D50" s="250">
        <f>SUM(D30:D49)</f>
        <v>1</v>
      </c>
      <c r="J50" s="249">
        <f>SUM(J30:J49)</f>
        <v>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21" priority="4" operator="equal">
      <formula>"C"</formula>
    </cfRule>
    <cfRule type="cellIs" dxfId="220" priority="5" operator="equal">
      <formula>"B"</formula>
    </cfRule>
    <cfRule type="cellIs" dxfId="219" priority="6" operator="equal">
      <formula>"A"</formula>
    </cfRule>
  </conditionalFormatting>
  <conditionalFormatting sqref="M30:M49 D30:D49 K30:K49 F30:G49">
    <cfRule type="cellIs" dxfId="218" priority="1" operator="equal">
      <formula>"C"</formula>
    </cfRule>
    <cfRule type="cellIs" dxfId="217" priority="2" operator="equal">
      <formula>"B"</formula>
    </cfRule>
    <cfRule type="cellIs" dxfId="216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41</v>
      </c>
      <c r="C4" s="241">
        <f>'Юнит 01-04.01'!AE6</f>
        <v>2714.1158299999993</v>
      </c>
      <c r="D4" s="242">
        <f>C4/C$26</f>
        <v>0.52947686173780506</v>
      </c>
      <c r="E4" s="242">
        <f>D4</f>
        <v>0.52947686173780506</v>
      </c>
      <c r="F4" s="243" t="str">
        <f t="shared" ref="F4:F12" si="0">IF(AND(E4&lt;=0),"C",IF(E4&lt;=0.8,"A",IF(E4&lt;=0.95,"B","C")))</f>
        <v>A</v>
      </c>
      <c r="G4" s="243" t="str">
        <f>VLOOKUP(B$4:B$25,I$4:M$25,5,0)</f>
        <v>B</v>
      </c>
      <c r="I4" s="240" t="s">
        <v>38</v>
      </c>
      <c r="J4" s="241">
        <f>'Юнит 01-04.01'!R3</f>
        <v>14</v>
      </c>
      <c r="K4" s="242">
        <f>J4/J$26</f>
        <v>0.5</v>
      </c>
      <c r="L4" s="242">
        <f>K4</f>
        <v>0.5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55</v>
      </c>
      <c r="C5" s="241">
        <f>'Юнит 01-04.01'!AE20</f>
        <v>1644.69</v>
      </c>
      <c r="D5" s="242">
        <f>C5/C$26</f>
        <v>0.32085045527756673</v>
      </c>
      <c r="E5" s="242">
        <f>D5+E4</f>
        <v>0.85032731701537179</v>
      </c>
      <c r="F5" s="243" t="str">
        <f t="shared" si="0"/>
        <v>B</v>
      </c>
      <c r="G5" s="243" t="str">
        <f>VLOOKUP(B$4:B$25,I$4:M$25,5,0)</f>
        <v>C</v>
      </c>
      <c r="I5" s="240" t="s">
        <v>41</v>
      </c>
      <c r="J5" s="241">
        <f>'Юнит 01-04.01'!R6</f>
        <v>10</v>
      </c>
      <c r="K5" s="242">
        <f>J5/J$26</f>
        <v>0.35714285714285715</v>
      </c>
      <c r="L5" s="242">
        <f>K5+L4</f>
        <v>0.85714285714285721</v>
      </c>
      <c r="M5" s="243" t="str">
        <f t="shared" si="1"/>
        <v>B</v>
      </c>
    </row>
    <row r="6" spans="2:17" ht="28.5" customHeight="1" outlineLevel="1" thickBot="1">
      <c r="B6" s="240" t="s">
        <v>42</v>
      </c>
      <c r="C6" s="241">
        <f>'Юнит 01-04.01'!AE7</f>
        <v>576.14</v>
      </c>
      <c r="D6" s="242">
        <f>C6/C$26</f>
        <v>0.11239490803958029</v>
      </c>
      <c r="E6" s="242">
        <f t="shared" ref="E6:E25" si="2">D6+E5</f>
        <v>0.96272222505495209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01-04.01'!R4</f>
        <v>1</v>
      </c>
      <c r="K6" s="242">
        <f>J6/J$26</f>
        <v>3.5714285714285712E-2</v>
      </c>
      <c r="L6" s="242">
        <f t="shared" ref="L6:L25" si="3">K6+L5</f>
        <v>0.8928571428571429</v>
      </c>
      <c r="M6" s="243" t="str">
        <f t="shared" si="1"/>
        <v>B</v>
      </c>
    </row>
    <row r="7" spans="2:17" ht="28.5" customHeight="1" outlineLevel="1" thickBot="1">
      <c r="B7" s="240" t="s">
        <v>40</v>
      </c>
      <c r="C7" s="241">
        <f>'Юнит 01-04.01'!AE5</f>
        <v>458.39000000000004</v>
      </c>
      <c r="D7" s="242">
        <f>C7/C$26</f>
        <v>8.9423928031838115E-2</v>
      </c>
      <c r="E7" s="242">
        <f t="shared" si="2"/>
        <v>1.0521461530867902</v>
      </c>
      <c r="F7" s="243" t="str">
        <f t="shared" si="0"/>
        <v>C</v>
      </c>
      <c r="G7" s="243" t="str">
        <f>VLOOKUP(B$4:B$25,I$4:M$25,5,0)</f>
        <v>B</v>
      </c>
      <c r="I7" s="240" t="s">
        <v>40</v>
      </c>
      <c r="J7" s="241">
        <f>'Юнит 01-04.01'!R5</f>
        <v>1</v>
      </c>
      <c r="K7" s="242">
        <f>J7/J$26</f>
        <v>3.5714285714285712E-2</v>
      </c>
      <c r="L7" s="242">
        <f t="shared" si="3"/>
        <v>0.9285714285714286</v>
      </c>
      <c r="M7" s="243" t="str">
        <f t="shared" si="1"/>
        <v>B</v>
      </c>
    </row>
    <row r="8" spans="2:17" ht="28.5" customHeight="1" outlineLevel="1" thickBot="1">
      <c r="B8" s="240" t="s">
        <v>39</v>
      </c>
      <c r="C8" s="241">
        <f>'Юнит 01-04.01'!AE4</f>
        <v>448.21000000000009</v>
      </c>
      <c r="D8" s="242">
        <f>C8/C$26</f>
        <v>8.7437986830319517E-2</v>
      </c>
      <c r="E8" s="242">
        <f t="shared" si="2"/>
        <v>1.1395841399171096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01-04.01'!R7</f>
        <v>1</v>
      </c>
      <c r="K8" s="242">
        <f>J8/J$26</f>
        <v>3.5714285714285712E-2</v>
      </c>
      <c r="L8" s="242">
        <f t="shared" si="3"/>
        <v>0.9642857142857143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01-04.01'!AE8</f>
        <v>0</v>
      </c>
      <c r="D9" s="242">
        <f t="shared" ref="D9:D25" si="4">C9/C$26</f>
        <v>0</v>
      </c>
      <c r="E9" s="242">
        <f t="shared" si="2"/>
        <v>1.1395841399171096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55</v>
      </c>
      <c r="J9" s="241">
        <f>'Юнит 01-04.01'!R20</f>
        <v>1</v>
      </c>
      <c r="K9" s="242">
        <f t="shared" ref="K9:K25" si="6">J9/J$26</f>
        <v>3.5714285714285712E-2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45</v>
      </c>
      <c r="C10" s="241">
        <f>'Юнит 01-04.01'!AE10</f>
        <v>0</v>
      </c>
      <c r="D10" s="242">
        <f t="shared" si="4"/>
        <v>0</v>
      </c>
      <c r="E10" s="242">
        <f t="shared" si="2"/>
        <v>1.1395841399171096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01-04.01'!R8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46</v>
      </c>
      <c r="C11" s="241">
        <f>'Юнит 01-04.01'!AE11</f>
        <v>0</v>
      </c>
      <c r="D11" s="242">
        <f t="shared" si="4"/>
        <v>0</v>
      </c>
      <c r="E11" s="242">
        <f>D11+E8</f>
        <v>1.1395841399171096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01-04.01'!R9</f>
        <v>0</v>
      </c>
      <c r="K11" s="242">
        <f t="shared" si="6"/>
        <v>0</v>
      </c>
      <c r="L11" s="242">
        <f>K11+L8</f>
        <v>0.9642857142857143</v>
      </c>
      <c r="M11" s="243" t="str">
        <f t="shared" si="1"/>
        <v>C</v>
      </c>
    </row>
    <row r="12" spans="2:17" ht="28.5" customHeight="1" outlineLevel="1" thickBot="1">
      <c r="B12" s="240" t="s">
        <v>47</v>
      </c>
      <c r="C12" s="241">
        <f>'Юнит 01-04.01'!AE12</f>
        <v>0</v>
      </c>
      <c r="D12" s="242">
        <f t="shared" si="4"/>
        <v>0</v>
      </c>
      <c r="E12" s="242">
        <f t="shared" si="2"/>
        <v>1.1395841399171096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01-04.01'!R10</f>
        <v>0</v>
      </c>
      <c r="K12" s="242">
        <f t="shared" si="6"/>
        <v>0</v>
      </c>
      <c r="L12" s="242">
        <f t="shared" si="3"/>
        <v>0.9642857142857143</v>
      </c>
      <c r="M12" s="243" t="str">
        <f t="shared" si="1"/>
        <v>C</v>
      </c>
    </row>
    <row r="13" spans="2:17" ht="15" outlineLevel="1" thickBot="1">
      <c r="B13" s="240" t="s">
        <v>49</v>
      </c>
      <c r="C13" s="241">
        <f>'Юнит 01-04.01'!AE14</f>
        <v>0</v>
      </c>
      <c r="D13" s="242">
        <f t="shared" si="4"/>
        <v>0</v>
      </c>
      <c r="E13" s="242">
        <f t="shared" si="2"/>
        <v>1.1395841399171096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01-04.01'!R11</f>
        <v>0</v>
      </c>
      <c r="K13" s="242">
        <f t="shared" si="6"/>
        <v>0</v>
      </c>
      <c r="L13" s="242">
        <f t="shared" si="3"/>
        <v>0.9642857142857143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51</v>
      </c>
      <c r="C14" s="241">
        <f>'Юнит 01-04.01'!AE16</f>
        <v>0</v>
      </c>
      <c r="D14" s="242">
        <f t="shared" si="4"/>
        <v>0</v>
      </c>
      <c r="E14" s="242">
        <f t="shared" si="2"/>
        <v>1.1395841399171096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01-04.01'!R12</f>
        <v>0</v>
      </c>
      <c r="K14" s="242">
        <f t="shared" si="6"/>
        <v>0</v>
      </c>
      <c r="L14" s="242">
        <f t="shared" si="3"/>
        <v>0.9642857142857143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01-04.01'!AE17</f>
        <v>0</v>
      </c>
      <c r="D15" s="242">
        <f t="shared" si="4"/>
        <v>0</v>
      </c>
      <c r="E15" s="242">
        <f t="shared" si="2"/>
        <v>1.1395841399171096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01-04.01'!R13</f>
        <v>0</v>
      </c>
      <c r="K15" s="242">
        <f t="shared" si="6"/>
        <v>0</v>
      </c>
      <c r="L15" s="242">
        <f t="shared" si="3"/>
        <v>0.9642857142857143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01-04.01'!AE18</f>
        <v>0</v>
      </c>
      <c r="D16" s="242">
        <f t="shared" si="4"/>
        <v>0</v>
      </c>
      <c r="E16" s="242">
        <f t="shared" si="2"/>
        <v>1.1395841399171096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01-04.01'!R14</f>
        <v>0</v>
      </c>
      <c r="K16" s="242">
        <f t="shared" si="6"/>
        <v>0</v>
      </c>
      <c r="L16" s="242">
        <f t="shared" si="3"/>
        <v>0.9642857142857143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54</v>
      </c>
      <c r="C17" s="241">
        <f>'Юнит 01-04.01'!AE19</f>
        <v>0</v>
      </c>
      <c r="D17" s="242">
        <f t="shared" si="4"/>
        <v>0</v>
      </c>
      <c r="E17" s="242">
        <f t="shared" si="2"/>
        <v>1.1395841399171096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01-04.01'!R15</f>
        <v>0</v>
      </c>
      <c r="K17" s="242">
        <f t="shared" si="6"/>
        <v>0</v>
      </c>
      <c r="L17" s="242">
        <f t="shared" si="3"/>
        <v>0.9642857142857143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01-04.01'!AE21</f>
        <v>0</v>
      </c>
      <c r="D18" s="242">
        <f t="shared" si="4"/>
        <v>0</v>
      </c>
      <c r="E18" s="242">
        <f t="shared" si="2"/>
        <v>1.1395841399171096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01-04.01'!R16</f>
        <v>0</v>
      </c>
      <c r="K18" s="242">
        <f t="shared" si="6"/>
        <v>0</v>
      </c>
      <c r="L18" s="242">
        <f t="shared" si="3"/>
        <v>0.9642857142857143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01-04.01'!AE22</f>
        <v>0</v>
      </c>
      <c r="D19" s="242">
        <f t="shared" si="4"/>
        <v>0</v>
      </c>
      <c r="E19" s="242">
        <f t="shared" si="2"/>
        <v>1.1395841399171096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01-04.01'!R17</f>
        <v>0</v>
      </c>
      <c r="K19" s="242">
        <f t="shared" si="6"/>
        <v>0</v>
      </c>
      <c r="L19" s="242">
        <f t="shared" si="3"/>
        <v>0.9642857142857143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01-04.01'!AE23</f>
        <v>0</v>
      </c>
      <c r="D20" s="242">
        <f t="shared" si="4"/>
        <v>0</v>
      </c>
      <c r="E20" s="242">
        <f t="shared" si="2"/>
        <v>1.1395841399171096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01-04.01'!R18</f>
        <v>0</v>
      </c>
      <c r="K20" s="242">
        <f t="shared" si="6"/>
        <v>0</v>
      </c>
      <c r="L20" s="242">
        <f t="shared" si="3"/>
        <v>0.9642857142857143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01-04.01'!AE24</f>
        <v>0</v>
      </c>
      <c r="D21" s="242">
        <f t="shared" si="4"/>
        <v>0</v>
      </c>
      <c r="E21" s="242">
        <f t="shared" si="2"/>
        <v>1.1395841399171096</v>
      </c>
      <c r="F21" s="243" t="str">
        <f t="shared" si="7"/>
        <v>C</v>
      </c>
      <c r="G21" s="243" t="str">
        <f t="shared" si="5"/>
        <v>C</v>
      </c>
      <c r="I21" s="240" t="s">
        <v>54</v>
      </c>
      <c r="J21" s="241">
        <f>'Юнит 01-04.01'!R19</f>
        <v>0</v>
      </c>
      <c r="K21" s="242">
        <f t="shared" si="6"/>
        <v>0</v>
      </c>
      <c r="L21" s="242">
        <f t="shared" si="3"/>
        <v>0.9642857142857143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48</v>
      </c>
      <c r="C22" s="241">
        <f>'Юнит 01-04.01'!AE13</f>
        <v>-93.54</v>
      </c>
      <c r="D22" s="242">
        <f t="shared" si="4"/>
        <v>-1.824802946857073E-2</v>
      </c>
      <c r="E22" s="242">
        <f t="shared" si="2"/>
        <v>1.1213361104485389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01-04.01'!R21</f>
        <v>0</v>
      </c>
      <c r="K22" s="242">
        <f t="shared" si="6"/>
        <v>0</v>
      </c>
      <c r="L22" s="242">
        <f t="shared" si="3"/>
        <v>0.9642857142857143</v>
      </c>
      <c r="M22" s="243" t="str">
        <f t="shared" si="8"/>
        <v>C</v>
      </c>
      <c r="P22" s="248"/>
      <c r="Q22" s="242"/>
    </row>
    <row r="23" spans="2:17" ht="26.5" outlineLevel="1" thickBot="1">
      <c r="B23" s="240" t="s">
        <v>50</v>
      </c>
      <c r="C23" s="241">
        <f>'Юнит 01-04.01'!AE15</f>
        <v>-295.55</v>
      </c>
      <c r="D23" s="242">
        <f t="shared" si="4"/>
        <v>-5.7656672112850964E-2</v>
      </c>
      <c r="E23" s="242">
        <f t="shared" si="2"/>
        <v>1.063679438335688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01-04.01'!R22</f>
        <v>0</v>
      </c>
      <c r="K23" s="242">
        <f t="shared" si="6"/>
        <v>0</v>
      </c>
      <c r="L23" s="242">
        <f t="shared" si="3"/>
        <v>0.9642857142857143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01-04.01'!AE9</f>
        <v>-509.46505400000001</v>
      </c>
      <c r="D24" s="242">
        <f t="shared" si="4"/>
        <v>-9.9387784034626656E-2</v>
      </c>
      <c r="E24" s="242">
        <f t="shared" si="2"/>
        <v>0.96429165430106134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01-04.01'!R23</f>
        <v>0</v>
      </c>
      <c r="K24" s="242">
        <f t="shared" si="6"/>
        <v>0</v>
      </c>
      <c r="L24" s="242">
        <f t="shared" si="3"/>
        <v>0.9642857142857143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38</v>
      </c>
      <c r="C25" s="241">
        <f>'Юнит 01-04.01'!AE3</f>
        <v>183.04215599999938</v>
      </c>
      <c r="D25" s="242">
        <f t="shared" si="4"/>
        <v>3.5708345698938521E-2</v>
      </c>
      <c r="E25" s="242">
        <f t="shared" si="2"/>
        <v>0.99999999999999989</v>
      </c>
      <c r="F25" s="243" t="str">
        <f t="shared" si="7"/>
        <v>C</v>
      </c>
      <c r="G25" s="243" t="str">
        <f t="shared" si="5"/>
        <v>A</v>
      </c>
      <c r="I25" s="240" t="s">
        <v>59</v>
      </c>
      <c r="J25" s="241">
        <f>'Юнит 01-04.01'!R24</f>
        <v>0</v>
      </c>
      <c r="K25" s="242">
        <f t="shared" si="6"/>
        <v>0</v>
      </c>
      <c r="L25" s="242">
        <f t="shared" si="3"/>
        <v>0.9642857142857143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5126.0329319999992</v>
      </c>
      <c r="D26" s="250">
        <f>SUM(D4:D25)</f>
        <v>0.99999999999999989</v>
      </c>
      <c r="J26" s="249">
        <f>SUM(J4:J25)</f>
        <v>28</v>
      </c>
      <c r="K26" s="250">
        <f>SUM(K4:K25)</f>
        <v>1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67</v>
      </c>
      <c r="C30" s="241">
        <f>'Юнит 01-04.01'!AE34</f>
        <v>1595.12</v>
      </c>
      <c r="D30" s="242">
        <f>C30/C$50</f>
        <v>-1.7269283727561939</v>
      </c>
      <c r="E30" s="242">
        <f>D30</f>
        <v>-1.7269283727561939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C</v>
      </c>
      <c r="I30" s="240" t="s">
        <v>67</v>
      </c>
      <c r="J30" s="241">
        <f>'Юнит 01-04.01'!R34</f>
        <v>1</v>
      </c>
      <c r="K30" s="242">
        <f>J30/J$50</f>
        <v>1</v>
      </c>
      <c r="L30" s="242">
        <f>K30</f>
        <v>1</v>
      </c>
      <c r="M30" s="243" t="str">
        <f t="shared" ref="M30:M36" si="10">_xlfn.IFS(L30&lt;80%,"A",L30&lt;=95%,"B",L30&gt;95%,"C")</f>
        <v>C</v>
      </c>
    </row>
    <row r="31" spans="2:17" ht="26.5" thickBot="1">
      <c r="B31" s="240" t="s">
        <v>61</v>
      </c>
      <c r="C31" s="241">
        <f>'Юнит 01-04.01'!AE28</f>
        <v>0</v>
      </c>
      <c r="D31" s="242">
        <f t="shared" ref="D31:D49" si="11">C31/C$50</f>
        <v>0</v>
      </c>
      <c r="E31" s="242">
        <f>D31+E30</f>
        <v>-1.7269283727561939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61</v>
      </c>
      <c r="J31" s="241">
        <f>'Юнит 01-04.01'!R28</f>
        <v>0</v>
      </c>
      <c r="K31" s="242">
        <f t="shared" ref="K31:K49" si="13">J31/J$50</f>
        <v>0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62</v>
      </c>
      <c r="C32" s="241">
        <f>'Юнит 01-04.01'!AE29</f>
        <v>0</v>
      </c>
      <c r="D32" s="242">
        <f t="shared" si="11"/>
        <v>0</v>
      </c>
      <c r="E32" s="242">
        <f t="shared" ref="E32:E49" si="14">D32+E31</f>
        <v>-1.7269283727561939</v>
      </c>
      <c r="F32" s="243" t="str">
        <f t="shared" si="9"/>
        <v>C</v>
      </c>
      <c r="G32" s="243" t="str">
        <f t="shared" si="12"/>
        <v>C</v>
      </c>
      <c r="I32" s="240" t="s">
        <v>62</v>
      </c>
      <c r="J32" s="241">
        <f>'Юнит 01-04.01'!R29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63</v>
      </c>
      <c r="C33" s="241">
        <f>'Юнит 01-04.01'!AE30</f>
        <v>0</v>
      </c>
      <c r="D33" s="242">
        <f t="shared" si="11"/>
        <v>0</v>
      </c>
      <c r="E33" s="242">
        <f t="shared" si="14"/>
        <v>-1.7269283727561939</v>
      </c>
      <c r="F33" s="243" t="str">
        <f t="shared" si="9"/>
        <v>C</v>
      </c>
      <c r="G33" s="243" t="str">
        <f t="shared" si="12"/>
        <v>C</v>
      </c>
      <c r="I33" s="240" t="s">
        <v>63</v>
      </c>
      <c r="J33" s="241">
        <f>'Юнит 01-04.01'!R30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01-04.01'!AE31</f>
        <v>0</v>
      </c>
      <c r="D34" s="242">
        <f t="shared" si="11"/>
        <v>0</v>
      </c>
      <c r="E34" s="242">
        <f t="shared" si="14"/>
        <v>-1.7269283727561939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'Юнит 01-04.01'!R31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65</v>
      </c>
      <c r="C35" s="241">
        <f>'Юнит 01-04.01'!AE32</f>
        <v>0</v>
      </c>
      <c r="D35" s="242">
        <f t="shared" si="11"/>
        <v>0</v>
      </c>
      <c r="E35" s="242">
        <f t="shared" si="14"/>
        <v>-1.7269283727561939</v>
      </c>
      <c r="F35" s="243" t="str">
        <f t="shared" si="9"/>
        <v>C</v>
      </c>
      <c r="G35" s="243" t="str">
        <f t="shared" si="12"/>
        <v>C</v>
      </c>
      <c r="I35" s="240" t="s">
        <v>65</v>
      </c>
      <c r="J35" s="241">
        <f>'Юнит 01-04.01'!R32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66</v>
      </c>
      <c r="C36" s="241">
        <f>'Юнит 01-04.01'!AE33</f>
        <v>0</v>
      </c>
      <c r="D36" s="242">
        <f t="shared" si="11"/>
        <v>0</v>
      </c>
      <c r="E36" s="242">
        <f t="shared" si="14"/>
        <v>-1.7269283727561939</v>
      </c>
      <c r="F36" s="243" t="str">
        <f t="shared" si="9"/>
        <v>C</v>
      </c>
      <c r="G36" s="243" t="str">
        <f t="shared" si="12"/>
        <v>C</v>
      </c>
      <c r="I36" s="240" t="s">
        <v>66</v>
      </c>
      <c r="J36" s="241">
        <f>'Юнит 01-04.01'!R33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68</v>
      </c>
      <c r="C37" s="241">
        <f>'Юнит 01-04.01'!AE35</f>
        <v>0</v>
      </c>
      <c r="D37" s="242">
        <f t="shared" si="11"/>
        <v>0</v>
      </c>
      <c r="E37" s="242">
        <f t="shared" si="14"/>
        <v>-1.7269283727561939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68</v>
      </c>
      <c r="J37" s="241">
        <f>'Юнит 01-04.01'!R35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69</v>
      </c>
      <c r="C38" s="241">
        <f>'Юнит 01-04.01'!AE36</f>
        <v>0</v>
      </c>
      <c r="D38" s="242">
        <f t="shared" si="11"/>
        <v>0</v>
      </c>
      <c r="E38" s="242">
        <f t="shared" si="14"/>
        <v>-1.7269283727561939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69</v>
      </c>
      <c r="J38" s="241">
        <f>'Юнит 01-04.01'!R36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70</v>
      </c>
      <c r="C39" s="241">
        <f>'Юнит 01-04.01'!AE37</f>
        <v>0</v>
      </c>
      <c r="D39" s="242">
        <f t="shared" si="11"/>
        <v>0</v>
      </c>
      <c r="E39" s="242">
        <f t="shared" si="14"/>
        <v>-1.7269283727561939</v>
      </c>
      <c r="F39" s="243" t="str">
        <f t="shared" si="16"/>
        <v>C</v>
      </c>
      <c r="G39" s="243" t="str">
        <f t="shared" si="12"/>
        <v>C</v>
      </c>
      <c r="I39" s="240" t="s">
        <v>70</v>
      </c>
      <c r="J39" s="241">
        <f>'Юнит 01-04.01'!R37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71</v>
      </c>
      <c r="C40" s="241">
        <f>'Юнит 01-04.01'!AE38</f>
        <v>0</v>
      </c>
      <c r="D40" s="242">
        <f t="shared" si="11"/>
        <v>0</v>
      </c>
      <c r="E40" s="242">
        <f t="shared" si="14"/>
        <v>-1.7269283727561939</v>
      </c>
      <c r="F40" s="243" t="str">
        <f t="shared" si="16"/>
        <v>C</v>
      </c>
      <c r="G40" s="243" t="str">
        <f t="shared" si="12"/>
        <v>C</v>
      </c>
      <c r="I40" s="240" t="s">
        <v>71</v>
      </c>
      <c r="J40" s="241">
        <f>'Юнит 01-04.01'!R38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01-04.01'!AE39</f>
        <v>0</v>
      </c>
      <c r="D41" s="242">
        <f t="shared" si="11"/>
        <v>0</v>
      </c>
      <c r="E41" s="242">
        <f t="shared" si="14"/>
        <v>-1.7269283727561939</v>
      </c>
      <c r="F41" s="243" t="str">
        <f t="shared" si="16"/>
        <v>C</v>
      </c>
      <c r="G41" s="243" t="str">
        <f t="shared" si="12"/>
        <v>C</v>
      </c>
      <c r="I41" s="240" t="s">
        <v>72</v>
      </c>
      <c r="J41" s="241">
        <f>'Юнит 01-04.01'!R39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01-04.01'!AE40</f>
        <v>0</v>
      </c>
      <c r="D42" s="242">
        <f t="shared" si="11"/>
        <v>0</v>
      </c>
      <c r="E42" s="242">
        <f t="shared" si="14"/>
        <v>-1.7269283727561939</v>
      </c>
      <c r="F42" s="243" t="str">
        <f t="shared" si="16"/>
        <v>C</v>
      </c>
      <c r="G42" s="243" t="str">
        <f t="shared" si="12"/>
        <v>C</v>
      </c>
      <c r="I42" s="240" t="s">
        <v>73</v>
      </c>
      <c r="J42" s="241">
        <f>'Юнит 01-04.01'!R40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01-04.01'!AE41</f>
        <v>0</v>
      </c>
      <c r="D43" s="242">
        <f t="shared" si="11"/>
        <v>0</v>
      </c>
      <c r="E43" s="242">
        <f t="shared" si="14"/>
        <v>-1.7269283727561939</v>
      </c>
      <c r="F43" s="243" t="str">
        <f t="shared" si="16"/>
        <v>C</v>
      </c>
      <c r="G43" s="243" t="str">
        <f t="shared" si="12"/>
        <v>C</v>
      </c>
      <c r="I43" s="240" t="s">
        <v>74</v>
      </c>
      <c r="J43" s="241">
        <f>'Юнит 01-04.01'!R41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76</v>
      </c>
      <c r="C44" s="241">
        <f>'Юнит 01-04.01'!AE43</f>
        <v>0</v>
      </c>
      <c r="D44" s="242">
        <f t="shared" si="11"/>
        <v>0</v>
      </c>
      <c r="E44" s="242">
        <f t="shared" si="14"/>
        <v>-1.7269283727561939</v>
      </c>
      <c r="F44" s="243" t="str">
        <f t="shared" si="16"/>
        <v>C</v>
      </c>
      <c r="G44" s="243" t="str">
        <f t="shared" si="12"/>
        <v>C</v>
      </c>
      <c r="I44" s="240" t="s">
        <v>75</v>
      </c>
      <c r="J44" s="241">
        <f>'Юнит 01-04.01'!R42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80</v>
      </c>
      <c r="C45" s="241">
        <f>'Юнит 01-04.01'!AE47</f>
        <v>0</v>
      </c>
      <c r="D45" s="242">
        <f t="shared" si="11"/>
        <v>0</v>
      </c>
      <c r="E45" s="242">
        <f t="shared" si="14"/>
        <v>-1.7269283727561939</v>
      </c>
      <c r="F45" s="243" t="str">
        <f t="shared" si="16"/>
        <v>C</v>
      </c>
      <c r="G45" s="243" t="str">
        <f t="shared" si="12"/>
        <v>C</v>
      </c>
      <c r="I45" s="240" t="s">
        <v>76</v>
      </c>
      <c r="J45" s="241">
        <f>'Юнит 01-04.01'!R43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79</v>
      </c>
      <c r="C46" s="241">
        <f>'Юнит 01-04.01'!AE46</f>
        <v>-124.262242</v>
      </c>
      <c r="D46" s="242">
        <f t="shared" si="11"/>
        <v>0.13453031205934124</v>
      </c>
      <c r="E46" s="242">
        <f t="shared" si="14"/>
        <v>-1.5923980606968526</v>
      </c>
      <c r="F46" s="243" t="str">
        <f t="shared" si="16"/>
        <v>C</v>
      </c>
      <c r="G46" s="243" t="str">
        <f t="shared" si="12"/>
        <v>C</v>
      </c>
      <c r="I46" s="240" t="s">
        <v>77</v>
      </c>
      <c r="J46" s="241">
        <f>'Юнит 01-04.01'!R44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77</v>
      </c>
      <c r="C47" s="241">
        <f>'Юнит 01-04.01'!AE44</f>
        <v>-149.55251699999999</v>
      </c>
      <c r="D47" s="242">
        <f t="shared" si="11"/>
        <v>0.16191037967325533</v>
      </c>
      <c r="E47" s="242">
        <f t="shared" si="14"/>
        <v>-1.4304876810235974</v>
      </c>
      <c r="F47" s="243" t="str">
        <f t="shared" si="16"/>
        <v>C</v>
      </c>
      <c r="G47" s="243" t="str">
        <f t="shared" si="12"/>
        <v>C</v>
      </c>
      <c r="I47" s="240" t="s">
        <v>78</v>
      </c>
      <c r="J47" s="241">
        <f>'Юнит 01-04.01'!R45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01-04.01'!AE42</f>
        <v>-976.81</v>
      </c>
      <c r="D48" s="242">
        <f t="shared" si="11"/>
        <v>1.0575260192286335</v>
      </c>
      <c r="E48" s="242">
        <f t="shared" si="14"/>
        <v>-0.37296166179496382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01-04.01'!R46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01-04.01'!AE45</f>
        <v>-1268.1699140000001</v>
      </c>
      <c r="D49" s="242">
        <f t="shared" si="11"/>
        <v>1.3729616617949638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01-04.01'!R47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-923.67467300000021</v>
      </c>
      <c r="D50" s="250">
        <f>SUM(D30:D49)</f>
        <v>1</v>
      </c>
      <c r="J50" s="249">
        <f>SUM(J30:J49)</f>
        <v>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15" priority="4" operator="equal">
      <formula>"C"</formula>
    </cfRule>
    <cfRule type="cellIs" dxfId="214" priority="5" operator="equal">
      <formula>"B"</formula>
    </cfRule>
    <cfRule type="cellIs" dxfId="213" priority="6" operator="equal">
      <formula>"A"</formula>
    </cfRule>
  </conditionalFormatting>
  <conditionalFormatting sqref="M30:M49 D30:D49 K30:K49 F30:G49">
    <cfRule type="cellIs" dxfId="212" priority="1" operator="equal">
      <formula>"C"</formula>
    </cfRule>
    <cfRule type="cellIs" dxfId="211" priority="2" operator="equal">
      <formula>"B"</formula>
    </cfRule>
    <cfRule type="cellIs" dxfId="210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5DB2-535D-4943-BA65-0770CE8EA128}">
  <dimension ref="A1:AZ64"/>
  <sheetViews>
    <sheetView topLeftCell="T1" zoomScale="70" zoomScaleNormal="70" workbookViewId="0">
      <selection activeCell="AA1" sqref="AA1:AE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1006</v>
      </c>
      <c r="C1" s="3"/>
      <c r="D1" s="4"/>
      <c r="E1" s="4"/>
      <c r="F1" s="4"/>
      <c r="G1" s="4"/>
      <c r="N1" s="296" t="s">
        <v>997</v>
      </c>
      <c r="O1" s="29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/>
      <c r="AE1" s="341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23-28.02'!H:H,'Отчет 23-28.02'!D:D,"Выручка",'Отчет 23-28.02'!E:E,B3)</f>
        <v>0</v>
      </c>
      <c r="Q3" s="39">
        <f ca="1">SUMIFS('Отчет 23-28.02'!H:H,'Отчет 23-28.02'!D:D,"Возврат выручки",'Отчет 23-28.02'!E:E,B3)</f>
        <v>0</v>
      </c>
      <c r="R3" s="40">
        <f t="shared" ref="R3:R24" ca="1" si="1">P3-Q3</f>
        <v>0</v>
      </c>
      <c r="S3" s="41">
        <f ca="1">SUMIFS('Отчет 23-28.02'!P:P,'Отчет 23-28.02'!C:C,"Продажи",'Отчет 23-28.02'!E:E,B3)</f>
        <v>0</v>
      </c>
      <c r="T3" s="42">
        <f ca="1">SUMIFS('Отчет 23-28.02'!P:P,'Отчет 23-28.02'!C:C,"Возвраты",'Отчет 23-28.02'!E:E,B3)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23-28.02'!P:P,'Отчет 23-28.02'!C:C,"Вознаграждение Ozon",'Отчет 23-28.02'!E:E,B3)</f>
        <v>0</v>
      </c>
      <c r="Y3" s="45">
        <f t="shared" ref="Y3:Y24" ca="1" si="4">IF(U3=0,0,X3/U3)</f>
        <v>0</v>
      </c>
      <c r="Z3" s="42">
        <f ca="1">-SUMIFS('Отчет 23-28.02'!P:P,'Отчет 23-28.02'!C:C,"Услуги доставки",'Отчет 23-28.02'!E:E,B3)</f>
        <v>0</v>
      </c>
      <c r="AA3" s="32"/>
      <c r="AB3" s="42"/>
      <c r="AC3" s="42"/>
      <c r="AD3" s="46" t="e">
        <f ca="1">U3*1%/$AE$1</f>
        <v>#DIV/0!</v>
      </c>
      <c r="AE3" s="47" t="e">
        <f t="shared" ref="AE3:AE24" ca="1" si="5">U3-W3-X3-Z3-AA3-AB3-AC3-AD3</f>
        <v>#DIV/0!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 t="e">
        <f ca="1">_xlfn.IFS(R3=0,AE3,R3&lt;0,AE3/-R3,R3&gt;0,AE3/R3)</f>
        <v>#DIV/0!</v>
      </c>
      <c r="AM3" s="50">
        <f t="shared" ref="AM3:AM24" ca="1" si="11">IF(AG3=0,0,AL3/AG3)</f>
        <v>0</v>
      </c>
      <c r="AN3" s="51" t="e">
        <f t="shared" ref="AN3:AN24" ca="1" si="12">IF(AH3=0,0,AL3/AH3)</f>
        <v>#DIV/0!</v>
      </c>
      <c r="AP3" s="53" t="e">
        <f t="shared" ref="AP3:AP24" ca="1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23-28.02'!H:H,'Отчет 23-28.02'!D:D,"Выручка",'Отчет 23-28.02'!E:E,B4)</f>
        <v>0</v>
      </c>
      <c r="Q4" s="39">
        <f ca="1">SUMIFS('Отчет 23-28.02'!H:H,'Отчет 23-28.02'!D:D,"Возврат выручки",'Отчет 23-28.02'!E:E,B4)</f>
        <v>0</v>
      </c>
      <c r="R4" s="40">
        <f t="shared" ca="1" si="1"/>
        <v>0</v>
      </c>
      <c r="S4" s="41">
        <f ca="1">SUMIFS('Отчет 23-28.02'!P:P,'Отчет 23-28.02'!C:C,"Продажи",'Отчет 23-28.02'!E:E,B4)</f>
        <v>0</v>
      </c>
      <c r="T4" s="42">
        <f ca="1">SUMIFS('Отчет 23-28.02'!P:P,'Отчет 23-28.02'!C:C,"Возвраты",'Отчет 23-28.02'!E:E,B4)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23-28.02'!P:P,'Отчет 23-28.02'!C:C,"Вознаграждение Ozon",'Отчет 23-28.02'!E:E,B4)</f>
        <v>0</v>
      </c>
      <c r="Y4" s="45">
        <f t="shared" ca="1" si="4"/>
        <v>0</v>
      </c>
      <c r="Z4" s="42">
        <f ca="1">-SUMIFS('Отчет 23-28.02'!P:P,'Отчет 23-28.02'!C:C,"Услуги доставки",'Отчет 23-28.02'!E:E,B4)</f>
        <v>0</v>
      </c>
      <c r="AA4" s="32"/>
      <c r="AB4" s="42"/>
      <c r="AC4" s="42"/>
      <c r="AD4" s="46" t="e">
        <f t="shared" ref="AD4:AD24" ca="1" si="17">U4*1%/$AE$1</f>
        <v>#DIV/0!</v>
      </c>
      <c r="AE4" s="47" t="e">
        <f t="shared" ca="1" si="5"/>
        <v>#DIV/0!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 t="e">
        <f t="array" aca="1" ref="AL4" ca="1">_xlfn.IFS(R4=0,AE4,R4&lt;0,AE4/-R4,R4&gt;0,AE4/R4)</f>
        <v>#DIV/0!</v>
      </c>
      <c r="AM4" s="50">
        <f t="shared" ca="1" si="11"/>
        <v>0</v>
      </c>
      <c r="AN4" s="51" t="e">
        <f t="shared" ca="1" si="12"/>
        <v>#DIV/0!</v>
      </c>
      <c r="AP4" s="53" t="e">
        <f t="shared" ca="1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23-28.02'!H:H,'Отчет 23-28.02'!D:D,"Выручка",'Отчет 23-28.02'!E:E,B5)</f>
        <v>0</v>
      </c>
      <c r="Q5" s="39">
        <f ca="1">SUMIFS('Отчет 23-28.02'!H:H,'Отчет 23-28.02'!D:D,"Возврат выручки",'Отчет 23-28.02'!E:E,B5)</f>
        <v>0</v>
      </c>
      <c r="R5" s="40">
        <f t="shared" ca="1" si="1"/>
        <v>0</v>
      </c>
      <c r="S5" s="41">
        <f ca="1">SUMIFS('Отчет 23-28.02'!P:P,'Отчет 23-28.02'!C:C,"Продажи",'Отчет 23-28.02'!E:E,B5)</f>
        <v>0</v>
      </c>
      <c r="T5" s="42">
        <f ca="1">SUMIFS('Отчет 23-28.02'!P:P,'Отчет 23-28.02'!C:C,"Возвраты",'Отчет 23-28.02'!E:E,B5)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23-28.02'!P:P,'Отчет 23-28.02'!C:C,"Вознаграждение Ozon",'Отчет 23-28.02'!E:E,B5)</f>
        <v>0</v>
      </c>
      <c r="Y5" s="45">
        <f t="shared" ca="1" si="4"/>
        <v>0</v>
      </c>
      <c r="Z5" s="42">
        <f ca="1">-SUMIFS('Отчет 23-28.02'!P:P,'Отчет 23-28.02'!C:C,"Услуги доставки",'Отчет 23-28.02'!E:E,B5)</f>
        <v>0</v>
      </c>
      <c r="AA5" s="32"/>
      <c r="AB5" s="55"/>
      <c r="AC5" s="42"/>
      <c r="AD5" s="46" t="e">
        <f t="shared" ca="1" si="17"/>
        <v>#DIV/0!</v>
      </c>
      <c r="AE5" s="47" t="e">
        <f t="shared" ca="1" si="5"/>
        <v>#DIV/0!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 t="e">
        <f t="array" aca="1" ref="AL5" ca="1">_xlfn.IFS(R5=0,AE5,R5&lt;0,AE5/-R5,R5&gt;0,AE5/R5)</f>
        <v>#DIV/0!</v>
      </c>
      <c r="AM5" s="50">
        <f t="shared" ca="1" si="11"/>
        <v>0</v>
      </c>
      <c r="AN5" s="51" t="e">
        <f t="shared" ca="1" si="12"/>
        <v>#DIV/0!</v>
      </c>
      <c r="AP5" s="53" t="e">
        <f t="shared" ca="1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23-28.02'!H:H,'Отчет 23-28.02'!D:D,"Выручка",'Отчет 23-28.02'!E:E,B6)</f>
        <v>0</v>
      </c>
      <c r="Q6" s="39">
        <f ca="1">SUMIFS('Отчет 23-28.02'!H:H,'Отчет 23-28.02'!D:D,"Возврат выручки",'Отчет 23-28.02'!E:E,B6)</f>
        <v>0</v>
      </c>
      <c r="R6" s="40">
        <f t="shared" ca="1" si="1"/>
        <v>0</v>
      </c>
      <c r="S6" s="41">
        <f ca="1">SUMIFS('Отчет 23-28.02'!P:P,'Отчет 23-28.02'!C:C,"Продажи",'Отчет 23-28.02'!E:E,B6)</f>
        <v>0</v>
      </c>
      <c r="T6" s="42">
        <f ca="1">SUMIFS('Отчет 23-28.02'!P:P,'Отчет 23-28.02'!C:C,"Возвраты",'Отчет 23-28.02'!E:E,B6)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23-28.02'!P:P,'Отчет 23-28.02'!C:C,"Вознаграждение Ozon",'Отчет 23-28.02'!E:E,B6)</f>
        <v>0</v>
      </c>
      <c r="Y6" s="45">
        <f t="shared" ca="1" si="4"/>
        <v>0</v>
      </c>
      <c r="Z6" s="42">
        <f ca="1">-SUMIFS('Отчет 23-28.02'!P:P,'Отчет 23-28.02'!C:C,"Услуги доставки",'Отчет 23-28.02'!E:E,B6)</f>
        <v>0</v>
      </c>
      <c r="AA6" s="32"/>
      <c r="AB6" s="55"/>
      <c r="AC6" s="42"/>
      <c r="AD6" s="46" t="e">
        <f t="shared" ca="1" si="17"/>
        <v>#DIV/0!</v>
      </c>
      <c r="AE6" s="47" t="e">
        <f t="shared" ca="1" si="5"/>
        <v>#DIV/0!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 t="e">
        <f t="array" aca="1" ref="AL6" ca="1">_xlfn.IFS(R6=0,AE6,R6&lt;0,AE6/-R6,R6&gt;0,AE6/R6)</f>
        <v>#DIV/0!</v>
      </c>
      <c r="AM6" s="50">
        <f t="shared" ca="1" si="11"/>
        <v>0</v>
      </c>
      <c r="AN6" s="51" t="e">
        <f t="shared" ca="1" si="12"/>
        <v>#DIV/0!</v>
      </c>
      <c r="AP6" s="53" t="e">
        <f t="shared" ca="1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23-28.02'!H:H,'Отчет 23-28.02'!D:D,"Выручка",'Отчет 23-28.02'!E:E,B7)</f>
        <v>0</v>
      </c>
      <c r="Q7" s="39">
        <f ca="1">SUMIFS('Отчет 23-28.02'!H:H,'Отчет 23-28.02'!D:D,"Возврат выручки",'Отчет 23-28.02'!E:E,B7)</f>
        <v>0</v>
      </c>
      <c r="R7" s="40">
        <f t="shared" ca="1" si="1"/>
        <v>0</v>
      </c>
      <c r="S7" s="41">
        <f ca="1">SUMIFS('Отчет 23-28.02'!P:P,'Отчет 23-28.02'!C:C,"Продажи",'Отчет 23-28.02'!E:E,B7)</f>
        <v>0</v>
      </c>
      <c r="T7" s="42">
        <f ca="1">SUMIFS('Отчет 23-28.02'!P:P,'Отчет 23-28.02'!C:C,"Возвраты",'Отчет 23-28.02'!E:E,B7)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23-28.02'!P:P,'Отчет 23-28.02'!C:C,"Вознаграждение Ozon",'Отчет 23-28.02'!E:E,B7)</f>
        <v>0</v>
      </c>
      <c r="Y7" s="45">
        <f t="shared" ca="1" si="4"/>
        <v>0</v>
      </c>
      <c r="Z7" s="42">
        <f ca="1">-SUMIFS('Отчет 23-28.02'!P:P,'Отчет 23-28.02'!C:C,"Услуги доставки",'Отчет 23-28.02'!E:E,B7)</f>
        <v>0</v>
      </c>
      <c r="AA7" s="32"/>
      <c r="AB7" s="55"/>
      <c r="AC7" s="42"/>
      <c r="AD7" s="46" t="e">
        <f t="shared" ca="1" si="17"/>
        <v>#DIV/0!</v>
      </c>
      <c r="AE7" s="47" t="e">
        <f t="shared" ca="1" si="5"/>
        <v>#DIV/0!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 t="e">
        <f t="array" aca="1" ref="AL7" ca="1">_xlfn.IFS(R7=0,AE7,R7&lt;0,AE7/-R7,R7&gt;0,AE7/R7)</f>
        <v>#DIV/0!</v>
      </c>
      <c r="AM7" s="50">
        <f t="shared" ca="1" si="11"/>
        <v>0</v>
      </c>
      <c r="AN7" s="51" t="e">
        <f t="shared" ca="1" si="12"/>
        <v>#DIV/0!</v>
      </c>
      <c r="AP7" s="53" t="e">
        <f t="shared" ca="1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23-28.02'!H:H,'Отчет 23-28.02'!D:D,"Выручка",'Отчет 23-28.02'!E:E,B8)</f>
        <v>0</v>
      </c>
      <c r="Q8" s="39">
        <f ca="1">SUMIFS('Отчет 23-28.02'!H:H,'Отчет 23-28.02'!D:D,"Возврат выручки",'Отчет 23-28.02'!E:E,B8)</f>
        <v>0</v>
      </c>
      <c r="R8" s="40">
        <f t="shared" ca="1" si="1"/>
        <v>0</v>
      </c>
      <c r="S8" s="41">
        <f ca="1">SUMIFS('Отчет 23-28.02'!P:P,'Отчет 23-28.02'!C:C,"Продажи",'Отчет 23-28.02'!E:E,B8)</f>
        <v>0</v>
      </c>
      <c r="T8" s="42">
        <f ca="1">SUMIFS('Отчет 23-28.02'!P:P,'Отчет 23-28.02'!C:C,"Возвраты",'Отчет 23-28.02'!E:E,B8)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23-28.02'!P:P,'Отчет 23-28.02'!C:C,"Вознаграждение Ozon",'Отчет 23-28.02'!E:E,B8)</f>
        <v>0</v>
      </c>
      <c r="Y8" s="45">
        <f t="shared" ca="1" si="4"/>
        <v>0</v>
      </c>
      <c r="Z8" s="42">
        <f ca="1">-SUMIFS('Отчет 23-28.02'!P:P,'Отчет 23-28.02'!C:C,"Услуги доставки",'Отчет 23-28.02'!E:E,B8)</f>
        <v>0</v>
      </c>
      <c r="AA8" s="32"/>
      <c r="AB8" s="55"/>
      <c r="AC8" s="42"/>
      <c r="AD8" s="46" t="e">
        <f t="shared" ca="1" si="17"/>
        <v>#DIV/0!</v>
      </c>
      <c r="AE8" s="47" t="e">
        <f t="shared" ca="1" si="5"/>
        <v>#DIV/0!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 t="e">
        <f t="array" aca="1" ref="AL8" ca="1">_xlfn.IFS(R8=0,AE8,R8&lt;0,AE8/-R8,R8&gt;0,AE8/R8)</f>
        <v>#DIV/0!</v>
      </c>
      <c r="AM8" s="50">
        <f t="shared" ca="1" si="11"/>
        <v>0</v>
      </c>
      <c r="AN8" s="51" t="e">
        <f t="shared" ca="1" si="12"/>
        <v>#DIV/0!</v>
      </c>
      <c r="AP8" s="53" t="e">
        <f t="shared" ca="1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23-28.02'!H:H,'Отчет 23-28.02'!D:D,"Выручка",'Отчет 23-28.02'!E:E,B9)</f>
        <v>0</v>
      </c>
      <c r="Q9" s="39">
        <f ca="1">SUMIFS('Отчет 23-28.02'!H:H,'Отчет 23-28.02'!D:D,"Возврат выручки",'Отчет 23-28.02'!E:E,B9)</f>
        <v>0</v>
      </c>
      <c r="R9" s="40">
        <f t="shared" ca="1" si="1"/>
        <v>0</v>
      </c>
      <c r="S9" s="41">
        <f ca="1">SUMIFS('Отчет 23-28.02'!P:P,'Отчет 23-28.02'!C:C,"Продажи",'Отчет 23-28.02'!E:E,B9)</f>
        <v>0</v>
      </c>
      <c r="T9" s="42">
        <f ca="1">SUMIFS('Отчет 23-28.02'!P:P,'Отчет 23-28.02'!C:C,"Возвраты",'Отчет 23-28.02'!E:E,B9)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23-28.02'!P:P,'Отчет 23-28.02'!C:C,"Вознаграждение Ozon",'Отчет 23-28.02'!E:E,B9)</f>
        <v>0</v>
      </c>
      <c r="Y9" s="45">
        <f t="shared" ca="1" si="4"/>
        <v>0</v>
      </c>
      <c r="Z9" s="42">
        <f ca="1">-SUMIFS('Отчет 23-28.02'!P:P,'Отчет 23-28.02'!C:C,"Услуги доставки",'Отчет 23-28.02'!E:E,B9)</f>
        <v>0</v>
      </c>
      <c r="AA9" s="32"/>
      <c r="AB9" s="55"/>
      <c r="AC9" s="42"/>
      <c r="AD9" s="46" t="e">
        <f t="shared" ca="1" si="17"/>
        <v>#DIV/0!</v>
      </c>
      <c r="AE9" s="47" t="e">
        <f t="shared" ca="1" si="5"/>
        <v>#DIV/0!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 t="e">
        <f t="array" aca="1" ref="AL9" ca="1">_xlfn.IFS(R9=0,AE9,R9&lt;0,AE9/-R9,R9&gt;0,AE9/R9)</f>
        <v>#DIV/0!</v>
      </c>
      <c r="AM9" s="50">
        <f t="shared" ca="1" si="11"/>
        <v>0</v>
      </c>
      <c r="AN9" s="51" t="e">
        <f t="shared" ca="1" si="12"/>
        <v>#DIV/0!</v>
      </c>
      <c r="AP9" s="53" t="e">
        <f t="shared" ca="1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23-28.02'!H:H,'Отчет 23-28.02'!D:D,"Выручка",'Отчет 23-28.02'!E:E,B10)</f>
        <v>0</v>
      </c>
      <c r="Q10" s="39">
        <f ca="1">SUMIFS('Отчет 23-28.02'!H:H,'Отчет 23-28.02'!D:D,"Возврат выручки",'Отчет 23-28.02'!E:E,B10)</f>
        <v>0</v>
      </c>
      <c r="R10" s="40">
        <f t="shared" ca="1" si="1"/>
        <v>0</v>
      </c>
      <c r="S10" s="41">
        <f ca="1">SUMIFS('Отчет 23-28.02'!P:P,'Отчет 23-28.02'!C:C,"Продажи",'Отчет 23-28.02'!E:E,B10)</f>
        <v>0</v>
      </c>
      <c r="T10" s="42">
        <f ca="1">SUMIFS('Отчет 23-28.02'!P:P,'Отчет 23-28.02'!C:C,"Возвраты",'Отчет 23-28.02'!E:E,B10)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23-28.02'!P:P,'Отчет 23-28.02'!C:C,"Вознаграждение Ozon",'Отчет 23-28.02'!E:E,B10)</f>
        <v>0</v>
      </c>
      <c r="Y10" s="45">
        <f t="shared" ca="1" si="4"/>
        <v>0</v>
      </c>
      <c r="Z10" s="42">
        <f ca="1">-SUMIFS('Отчет 23-28.02'!P:P,'Отчет 23-28.02'!C:C,"Услуги доставки",'Отчет 23-28.02'!E:E,B10)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5"/>
        <v>#DIV/0!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 t="e">
        <f t="array" aca="1" ref="AL10" ca="1">_xlfn.IFS(R10=0,AE10,R10&lt;0,AE10/-R10,R10&gt;0,AE10/R10)</f>
        <v>#DIV/0!</v>
      </c>
      <c r="AM10" s="50">
        <f t="shared" ca="1" si="11"/>
        <v>0</v>
      </c>
      <c r="AN10" s="51" t="e">
        <f t="shared" ca="1" si="12"/>
        <v>#DIV/0!</v>
      </c>
      <c r="AP10" s="53" t="e">
        <f t="shared" ca="1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23-28.02'!H:H,'Отчет 23-28.02'!D:D,"Выручка",'Отчет 23-28.02'!E:E,B11)</f>
        <v>0</v>
      </c>
      <c r="Q11" s="39">
        <f ca="1">SUMIFS('Отчет 23-28.02'!H:H,'Отчет 23-28.02'!D:D,"Возврат выручки",'Отчет 23-28.02'!E:E,B11)</f>
        <v>0</v>
      </c>
      <c r="R11" s="40">
        <f t="shared" ca="1" si="1"/>
        <v>0</v>
      </c>
      <c r="S11" s="41">
        <f ca="1">SUMIFS('Отчет 23-28.02'!P:P,'Отчет 23-28.02'!C:C,"Продажи",'Отчет 23-28.02'!E:E,B11)</f>
        <v>0</v>
      </c>
      <c r="T11" s="42">
        <f ca="1">SUMIFS('Отчет 23-28.02'!P:P,'Отчет 23-28.02'!C:C,"Возвраты",'Отчет 23-28.02'!E:E,B11)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23-28.02'!P:P,'Отчет 23-28.02'!C:C,"Вознаграждение Ozon",'Отчет 23-28.02'!E:E,B11)</f>
        <v>0</v>
      </c>
      <c r="Y11" s="45">
        <f t="shared" ca="1" si="4"/>
        <v>0</v>
      </c>
      <c r="Z11" s="42">
        <f ca="1">-SUMIFS('Отчет 23-28.02'!P:P,'Отчет 23-28.02'!C:C,"Услуги доставки",'Отчет 23-28.02'!E:E,B11)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5"/>
        <v>#DIV/0!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 t="e">
        <f t="array" aca="1" ref="AL11" ca="1">_xlfn.IFS(R11=0,AE11,R11&lt;0,AE11/-R11,R11&gt;0,AE11/R11)</f>
        <v>#DIV/0!</v>
      </c>
      <c r="AM11" s="50">
        <f t="shared" ca="1" si="11"/>
        <v>0</v>
      </c>
      <c r="AN11" s="51" t="e">
        <f t="shared" ca="1" si="12"/>
        <v>#DIV/0!</v>
      </c>
      <c r="AP11" s="53" t="e">
        <f t="shared" ca="1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23-28.02'!H:H,'Отчет 23-28.02'!D:D,"Выручка",'Отчет 23-28.02'!E:E,B12)</f>
        <v>0</v>
      </c>
      <c r="Q12" s="39">
        <f ca="1">SUMIFS('Отчет 23-28.02'!H:H,'Отчет 23-28.02'!D:D,"Возврат выручки",'Отчет 23-28.02'!E:E,B12)</f>
        <v>0</v>
      </c>
      <c r="R12" s="40">
        <f t="shared" ca="1" si="1"/>
        <v>0</v>
      </c>
      <c r="S12" s="41">
        <f ca="1">SUMIFS('Отчет 23-28.02'!P:P,'Отчет 23-28.02'!C:C,"Продажи",'Отчет 23-28.02'!E:E,B12)</f>
        <v>0</v>
      </c>
      <c r="T12" s="42">
        <f ca="1">SUMIFS('Отчет 23-28.02'!P:P,'Отчет 23-28.02'!C:C,"Возвраты",'Отчет 23-28.02'!E:E,B12)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23-28.02'!P:P,'Отчет 23-28.02'!C:C,"Вознаграждение Ozon",'Отчет 23-28.02'!E:E,B12)</f>
        <v>0</v>
      </c>
      <c r="Y12" s="45">
        <f t="shared" ca="1" si="4"/>
        <v>0</v>
      </c>
      <c r="Z12" s="42">
        <f ca="1">-SUMIFS('Отчет 23-28.02'!P:P,'Отчет 23-28.02'!C:C,"Услуги доставки",'Отчет 23-28.02'!E:E,B12)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5"/>
        <v>#DIV/0!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 t="e">
        <f t="array" aca="1" ref="AL12" ca="1">_xlfn.IFS(R12=0,AE12,R12&lt;0,AE12/-R12,R12&gt;0,AE12/R12)</f>
        <v>#DIV/0!</v>
      </c>
      <c r="AM12" s="50">
        <f t="shared" ca="1" si="11"/>
        <v>0</v>
      </c>
      <c r="AN12" s="51" t="e">
        <f t="shared" ca="1" si="12"/>
        <v>#DIV/0!</v>
      </c>
      <c r="AP12" s="53" t="e">
        <f t="shared" ca="1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23-28.02'!H:H,'Отчет 23-28.02'!D:D,"Выручка",'Отчет 23-28.02'!E:E,B13)</f>
        <v>0</v>
      </c>
      <c r="Q13" s="39">
        <f ca="1">SUMIFS('Отчет 23-28.02'!H:H,'Отчет 23-28.02'!D:D,"Возврат выручки",'Отчет 23-28.02'!E:E,B13)</f>
        <v>0</v>
      </c>
      <c r="R13" s="40">
        <f t="shared" ca="1" si="1"/>
        <v>0</v>
      </c>
      <c r="S13" s="41">
        <f ca="1">SUMIFS('Отчет 23-28.02'!P:P,'Отчет 23-28.02'!C:C,"Продажи",'Отчет 23-28.02'!E:E,B13)</f>
        <v>0</v>
      </c>
      <c r="T13" s="42">
        <f ca="1">SUMIFS('Отчет 23-28.02'!P:P,'Отчет 23-28.02'!C:C,"Возвраты",'Отчет 23-28.02'!E:E,B13)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23-28.02'!P:P,'Отчет 23-28.02'!C:C,"Вознаграждение Ozon",'Отчет 23-28.02'!E:E,B13)</f>
        <v>0</v>
      </c>
      <c r="Y13" s="45">
        <f t="shared" ca="1" si="4"/>
        <v>0</v>
      </c>
      <c r="Z13" s="42">
        <f ca="1">-SUMIFS('Отчет 23-28.02'!P:P,'Отчет 23-28.02'!C:C,"Услуги доставки",'Отчет 23-28.02'!E:E,B13)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5"/>
        <v>#DIV/0!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 t="e">
        <f t="array" aca="1" ref="AL13" ca="1">_xlfn.IFS(R13=0,AE13,R13&lt;0,AE13/-R13,R13&gt;0,AE13/R13)</f>
        <v>#DIV/0!</v>
      </c>
      <c r="AM13" s="50">
        <f t="shared" ca="1" si="11"/>
        <v>0</v>
      </c>
      <c r="AN13" s="51" t="e">
        <f t="shared" ca="1" si="12"/>
        <v>#DIV/0!</v>
      </c>
      <c r="AP13" s="53" t="e">
        <f t="shared" ca="1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23-28.02'!H:H,'Отчет 23-28.02'!D:D,"Выручка",'Отчет 23-28.02'!E:E,B14)</f>
        <v>0</v>
      </c>
      <c r="Q14" s="39">
        <f ca="1">SUMIFS('Отчет 23-28.02'!H:H,'Отчет 23-28.02'!D:D,"Возврат выручки",'Отчет 23-28.02'!E:E,B14)</f>
        <v>0</v>
      </c>
      <c r="R14" s="40">
        <f t="shared" ca="1" si="1"/>
        <v>0</v>
      </c>
      <c r="S14" s="41">
        <f ca="1">SUMIFS('Отчет 23-28.02'!P:P,'Отчет 23-28.02'!C:C,"Продажи",'Отчет 23-28.02'!E:E,B14)</f>
        <v>0</v>
      </c>
      <c r="T14" s="42">
        <f ca="1">SUMIFS('Отчет 23-28.02'!P:P,'Отчет 23-28.02'!C:C,"Возвраты",'Отчет 23-28.02'!E:E,B14)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23-28.02'!P:P,'Отчет 23-28.02'!C:C,"Вознаграждение Ozon",'Отчет 23-28.02'!E:E,B14)</f>
        <v>0</v>
      </c>
      <c r="Y14" s="45">
        <f t="shared" ca="1" si="4"/>
        <v>0</v>
      </c>
      <c r="Z14" s="42">
        <f ca="1">-SUMIFS('Отчет 23-28.02'!P:P,'Отчет 23-28.02'!C:C,"Услуги доставки",'Отчет 23-28.02'!E:E,B14)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5"/>
        <v>#DIV/0!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 t="e">
        <f t="array" aca="1" ref="AL14" ca="1">_xlfn.IFS(R14=0,AE14,R14&lt;0,AE14/-R14,R14&gt;0,AE14/R14)</f>
        <v>#DIV/0!</v>
      </c>
      <c r="AM14" s="50">
        <f t="shared" ca="1" si="11"/>
        <v>0</v>
      </c>
      <c r="AN14" s="51" t="e">
        <f t="shared" ca="1" si="12"/>
        <v>#DIV/0!</v>
      </c>
      <c r="AP14" s="53" t="e">
        <f t="shared" ca="1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23-28.02'!H:H,'Отчет 23-28.02'!D:D,"Выручка",'Отчет 23-28.02'!E:E,B15)</f>
        <v>0</v>
      </c>
      <c r="Q15" s="39">
        <f ca="1">SUMIFS('Отчет 23-28.02'!H:H,'Отчет 23-28.02'!D:D,"Возврат выручки",'Отчет 23-28.02'!E:E,B15)</f>
        <v>0</v>
      </c>
      <c r="R15" s="40">
        <f t="shared" ca="1" si="1"/>
        <v>0</v>
      </c>
      <c r="S15" s="41">
        <f ca="1">SUMIFS('Отчет 23-28.02'!P:P,'Отчет 23-28.02'!C:C,"Продажи",'Отчет 23-28.02'!E:E,B15)</f>
        <v>0</v>
      </c>
      <c r="T15" s="42">
        <f ca="1">SUMIFS('Отчет 23-28.02'!P:P,'Отчет 23-28.02'!C:C,"Возвраты",'Отчет 23-28.02'!E:E,B15)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23-28.02'!P:P,'Отчет 23-28.02'!C:C,"Вознаграждение Ozon",'Отчет 23-28.02'!E:E,B15)</f>
        <v>0</v>
      </c>
      <c r="Y15" s="45">
        <f t="shared" ca="1" si="4"/>
        <v>0</v>
      </c>
      <c r="Z15" s="42">
        <f ca="1">-SUMIFS('Отчет 23-28.02'!P:P,'Отчет 23-28.02'!C:C,"Услуги доставки",'Отчет 23-28.02'!E:E,B15)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5"/>
        <v>#DIV/0!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 t="e">
        <f t="array" aca="1" ref="AL15" ca="1">_xlfn.IFS(R15=0,AE15,R15&lt;0,AE15/-R15,R15&gt;0,AE15/R15)</f>
        <v>#DIV/0!</v>
      </c>
      <c r="AM15" s="50">
        <f t="shared" ca="1" si="11"/>
        <v>0</v>
      </c>
      <c r="AN15" s="51" t="e">
        <f t="shared" ca="1" si="12"/>
        <v>#DIV/0!</v>
      </c>
      <c r="AP15" s="53" t="e">
        <f t="shared" ca="1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23-28.02'!H:H,'Отчет 23-28.02'!D:D,"Выручка",'Отчет 23-28.02'!E:E,B16)</f>
        <v>0</v>
      </c>
      <c r="Q16" s="39">
        <f ca="1">SUMIFS('Отчет 23-28.02'!H:H,'Отчет 23-28.02'!D:D,"Возврат выручки",'Отчет 23-28.02'!E:E,B16)</f>
        <v>0</v>
      </c>
      <c r="R16" s="40">
        <f t="shared" ca="1" si="1"/>
        <v>0</v>
      </c>
      <c r="S16" s="41">
        <f ca="1">SUMIFS('Отчет 23-28.02'!P:P,'Отчет 23-28.02'!C:C,"Продажи",'Отчет 23-28.02'!E:E,B16)</f>
        <v>0</v>
      </c>
      <c r="T16" s="42">
        <f ca="1">SUMIFS('Отчет 23-28.02'!P:P,'Отчет 23-28.02'!C:C,"Возвраты",'Отчет 23-28.02'!E:E,B16)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23-28.02'!P:P,'Отчет 23-28.02'!C:C,"Вознаграждение Ozon",'Отчет 23-28.02'!E:E,B16)</f>
        <v>0</v>
      </c>
      <c r="Y16" s="45">
        <f t="shared" ca="1" si="4"/>
        <v>0</v>
      </c>
      <c r="Z16" s="42">
        <f ca="1">-SUMIFS('Отчет 23-28.02'!P:P,'Отчет 23-28.02'!C:C,"Услуги доставки",'Отчет 23-28.02'!E:E,B16)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5"/>
        <v>#DIV/0!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 t="e">
        <f t="array" aca="1" ref="AL16" ca="1">_xlfn.IFS(R16=0,AE16,R16&lt;0,AE16/-R16,R16&gt;0,AE16/R16)</f>
        <v>#DIV/0!</v>
      </c>
      <c r="AM16" s="50">
        <f t="shared" ca="1" si="11"/>
        <v>0</v>
      </c>
      <c r="AN16" s="51" t="e">
        <f t="shared" ca="1" si="12"/>
        <v>#DIV/0!</v>
      </c>
      <c r="AP16" s="53" t="e">
        <f t="shared" ca="1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23-28.02'!H:H,'Отчет 23-28.02'!D:D,"Выручка",'Отчет 23-28.02'!E:E,B17)</f>
        <v>0</v>
      </c>
      <c r="Q17" s="39">
        <f ca="1">SUMIFS('Отчет 23-28.02'!H:H,'Отчет 23-28.02'!D:D,"Возврат выручки",'Отчет 23-28.02'!E:E,B17)</f>
        <v>0</v>
      </c>
      <c r="R17" s="40">
        <f t="shared" ca="1" si="1"/>
        <v>0</v>
      </c>
      <c r="S17" s="41">
        <f ca="1">SUMIFS('Отчет 23-28.02'!P:P,'Отчет 23-28.02'!C:C,"Продажи",'Отчет 23-28.02'!E:E,B17)</f>
        <v>0</v>
      </c>
      <c r="T17" s="42">
        <f ca="1">SUMIFS('Отчет 23-28.02'!P:P,'Отчет 23-28.02'!C:C,"Возвраты",'Отчет 23-28.02'!E:E,B17)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23-28.02'!P:P,'Отчет 23-28.02'!C:C,"Вознаграждение Ozon",'Отчет 23-28.02'!E:E,B17)</f>
        <v>0</v>
      </c>
      <c r="Y17" s="45">
        <f t="shared" ca="1" si="4"/>
        <v>0</v>
      </c>
      <c r="Z17" s="42">
        <f ca="1">-SUMIFS('Отчет 23-28.02'!P:P,'Отчет 23-28.02'!C:C,"Услуги доставки",'Отчет 23-28.02'!E:E,B17)</f>
        <v>0</v>
      </c>
      <c r="AA17" s="32"/>
      <c r="AB17" s="55"/>
      <c r="AC17" s="42"/>
      <c r="AD17" s="46" t="e">
        <f t="shared" ca="1" si="17"/>
        <v>#DIV/0!</v>
      </c>
      <c r="AE17" s="47" t="e">
        <f t="shared" ca="1" si="5"/>
        <v>#DIV/0!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 t="e">
        <f t="array" aca="1" ref="AL17" ca="1">_xlfn.IFS(R17=0,AE17,R17&lt;0,AE17/-R17,R17&gt;0,AE17/R17)</f>
        <v>#DIV/0!</v>
      </c>
      <c r="AM17" s="50">
        <f t="shared" ca="1" si="11"/>
        <v>0</v>
      </c>
      <c r="AN17" s="51" t="e">
        <f t="shared" ca="1" si="12"/>
        <v>#DIV/0!</v>
      </c>
      <c r="AP17" s="53" t="e">
        <f t="shared" ca="1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23-28.02'!H:H,'Отчет 23-28.02'!D:D,"Выручка",'Отчет 23-28.02'!E:E,B18)</f>
        <v>0</v>
      </c>
      <c r="Q18" s="39">
        <f ca="1">SUMIFS('Отчет 23-28.02'!H:H,'Отчет 23-28.02'!D:D,"Возврат выручки",'Отчет 23-28.02'!E:E,B18)</f>
        <v>0</v>
      </c>
      <c r="R18" s="40">
        <f t="shared" ca="1" si="1"/>
        <v>0</v>
      </c>
      <c r="S18" s="41">
        <f ca="1">SUMIFS('Отчет 23-28.02'!P:P,'Отчет 23-28.02'!C:C,"Продажи",'Отчет 23-28.02'!E:E,B18)</f>
        <v>0</v>
      </c>
      <c r="T18" s="42">
        <f ca="1">SUMIFS('Отчет 23-28.02'!P:P,'Отчет 23-28.02'!C:C,"Возвраты",'Отчет 23-28.02'!E:E,B18)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23-28.02'!P:P,'Отчет 23-28.02'!C:C,"Вознаграждение Ozon",'Отчет 23-28.02'!E:E,B18)</f>
        <v>0</v>
      </c>
      <c r="Y18" s="45">
        <f t="shared" ca="1" si="4"/>
        <v>0</v>
      </c>
      <c r="Z18" s="42">
        <f ca="1">-SUMIFS('Отчет 23-28.02'!P:P,'Отчет 23-28.02'!C:C,"Услуги доставки",'Отчет 23-28.02'!E:E,B18)</f>
        <v>0</v>
      </c>
      <c r="AA18" s="32"/>
      <c r="AB18" s="55"/>
      <c r="AC18" s="42"/>
      <c r="AD18" s="46" t="e">
        <f t="shared" ca="1" si="17"/>
        <v>#DIV/0!</v>
      </c>
      <c r="AE18" s="47" t="e">
        <f t="shared" ca="1" si="5"/>
        <v>#DIV/0!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 t="e">
        <f t="array" aca="1" ref="AL18" ca="1">_xlfn.IFS(R18=0,AE18,R18&lt;0,AE18/-R18,R18&gt;0,AE18/R18)</f>
        <v>#DIV/0!</v>
      </c>
      <c r="AM18" s="50">
        <f t="shared" ca="1" si="11"/>
        <v>0</v>
      </c>
      <c r="AN18" s="51" t="e">
        <f t="shared" ca="1" si="12"/>
        <v>#DIV/0!</v>
      </c>
      <c r="AP18" s="53" t="e">
        <f t="shared" ca="1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23-28.02'!H:H,'Отчет 23-28.02'!D:D,"Выручка",'Отчет 23-28.02'!E:E,B19)</f>
        <v>0</v>
      </c>
      <c r="Q19" s="39">
        <f ca="1">SUMIFS('Отчет 23-28.02'!H:H,'Отчет 23-28.02'!D:D,"Возврат выручки",'Отчет 23-28.02'!E:E,B19)</f>
        <v>0</v>
      </c>
      <c r="R19" s="40">
        <f t="shared" ca="1" si="1"/>
        <v>0</v>
      </c>
      <c r="S19" s="41">
        <f ca="1">SUMIFS('Отчет 23-28.02'!P:P,'Отчет 23-28.02'!C:C,"Продажи",'Отчет 23-28.02'!E:E,B19)</f>
        <v>0</v>
      </c>
      <c r="T19" s="42">
        <f ca="1">SUMIFS('Отчет 23-28.02'!P:P,'Отчет 23-28.02'!C:C,"Возвраты",'Отчет 23-28.02'!E:E,B19)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23-28.02'!P:P,'Отчет 23-28.02'!C:C,"Вознаграждение Ozon",'Отчет 23-28.02'!E:E,B19)</f>
        <v>0</v>
      </c>
      <c r="Y19" s="45">
        <f t="shared" ca="1" si="4"/>
        <v>0</v>
      </c>
      <c r="Z19" s="42">
        <f ca="1">-SUMIFS('Отчет 23-28.02'!P:P,'Отчет 23-28.02'!C:C,"Услуги доставки",'Отчет 23-28.02'!E:E,B19)</f>
        <v>0</v>
      </c>
      <c r="AA19" s="32"/>
      <c r="AB19" s="55"/>
      <c r="AC19" s="42"/>
      <c r="AD19" s="46" t="e">
        <f t="shared" ca="1" si="17"/>
        <v>#DIV/0!</v>
      </c>
      <c r="AE19" s="47" t="e">
        <f t="shared" ca="1" si="5"/>
        <v>#DIV/0!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 t="e">
        <f t="array" aca="1" ref="AL19" ca="1">_xlfn.IFS(R19=0,AE19,R19&lt;0,AE19/-R19,R19&gt;0,AE19/R19)</f>
        <v>#DIV/0!</v>
      </c>
      <c r="AM19" s="50">
        <f t="shared" ca="1" si="11"/>
        <v>0</v>
      </c>
      <c r="AN19" s="51" t="e">
        <f t="shared" ca="1" si="12"/>
        <v>#DIV/0!</v>
      </c>
      <c r="AP19" s="53" t="e">
        <f t="shared" ca="1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23-28.02'!H:H,'Отчет 23-28.02'!D:D,"Выручка",'Отчет 23-28.02'!E:E,B20)</f>
        <v>0</v>
      </c>
      <c r="Q20" s="39">
        <f ca="1">SUMIFS('Отчет 23-28.02'!H:H,'Отчет 23-28.02'!D:D,"Возврат выручки",'Отчет 23-28.02'!E:E,B20)</f>
        <v>0</v>
      </c>
      <c r="R20" s="40">
        <f t="shared" ca="1" si="1"/>
        <v>0</v>
      </c>
      <c r="S20" s="41">
        <f ca="1">SUMIFS('Отчет 23-28.02'!P:P,'Отчет 23-28.02'!C:C,"Продажи",'Отчет 23-28.02'!E:E,B20)</f>
        <v>0</v>
      </c>
      <c r="T20" s="42">
        <f ca="1">SUMIFS('Отчет 23-28.02'!P:P,'Отчет 23-28.02'!C:C,"Возвраты",'Отчет 23-28.02'!E:E,B20)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23-28.02'!P:P,'Отчет 23-28.02'!C:C,"Вознаграждение Ozon",'Отчет 23-28.02'!E:E,B20)</f>
        <v>0</v>
      </c>
      <c r="Y20" s="45">
        <f t="shared" ca="1" si="4"/>
        <v>0</v>
      </c>
      <c r="Z20" s="42">
        <f ca="1">-SUMIFS('Отчет 23-28.02'!P:P,'Отчет 23-28.02'!C:C,"Услуги доставки",'Отчет 23-28.02'!E:E,B20)</f>
        <v>0</v>
      </c>
      <c r="AA20" s="32"/>
      <c r="AB20" s="55"/>
      <c r="AC20" s="42"/>
      <c r="AD20" s="46" t="e">
        <f t="shared" ca="1" si="17"/>
        <v>#DIV/0!</v>
      </c>
      <c r="AE20" s="47" t="e">
        <f t="shared" ca="1" si="5"/>
        <v>#DIV/0!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 t="e">
        <f t="array" aca="1" ref="AL20" ca="1">_xlfn.IFS(R20=0,AE20,R20&lt;0,AE20/-R20,R20&gt;0,AE20/R20)</f>
        <v>#DIV/0!</v>
      </c>
      <c r="AM20" s="50">
        <f t="shared" ca="1" si="11"/>
        <v>0</v>
      </c>
      <c r="AN20" s="51" t="e">
        <f t="shared" ca="1" si="12"/>
        <v>#DIV/0!</v>
      </c>
      <c r="AP20" s="53" t="e">
        <f t="shared" ca="1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23-28.02'!H:H,'Отчет 23-28.02'!D:D,"Выручка",'Отчет 23-28.02'!E:E,B21)</f>
        <v>0</v>
      </c>
      <c r="Q21" s="39">
        <f ca="1">SUMIFS('Отчет 23-28.02'!H:H,'Отчет 23-28.02'!D:D,"Возврат выручки",'Отчет 23-28.02'!E:E,B21)</f>
        <v>0</v>
      </c>
      <c r="R21" s="40">
        <f t="shared" ca="1" si="1"/>
        <v>0</v>
      </c>
      <c r="S21" s="41">
        <f ca="1">SUMIFS('Отчет 23-28.02'!P:P,'Отчет 23-28.02'!C:C,"Продажи",'Отчет 23-28.02'!E:E,B21)</f>
        <v>0</v>
      </c>
      <c r="T21" s="42">
        <f ca="1">SUMIFS('Отчет 23-28.02'!P:P,'Отчет 23-28.02'!C:C,"Возвраты",'Отчет 23-28.02'!E:E,B21)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23-28.02'!P:P,'Отчет 23-28.02'!C:C,"Вознаграждение Ozon",'Отчет 23-28.02'!E:E,B21)</f>
        <v>0</v>
      </c>
      <c r="Y21" s="45">
        <f t="shared" ca="1" si="4"/>
        <v>0</v>
      </c>
      <c r="Z21" s="42">
        <f ca="1">-SUMIFS('Отчет 23-28.02'!P:P,'Отчет 23-28.02'!C:C,"Услуги доставки",'Отчет 23-28.02'!E:E,B21)</f>
        <v>0</v>
      </c>
      <c r="AA21" s="32"/>
      <c r="AB21" s="55"/>
      <c r="AC21" s="42"/>
      <c r="AD21" s="46" t="e">
        <f t="shared" ca="1" si="17"/>
        <v>#DIV/0!</v>
      </c>
      <c r="AE21" s="47" t="e">
        <f t="shared" ca="1" si="5"/>
        <v>#DIV/0!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 t="e">
        <f t="array" aca="1" ref="AL21" ca="1">_xlfn.IFS(R21=0,AE21,R21&lt;0,AE21/-R21,R21&gt;0,AE21/R21)</f>
        <v>#DIV/0!</v>
      </c>
      <c r="AM21" s="50">
        <f t="shared" ca="1" si="11"/>
        <v>0</v>
      </c>
      <c r="AN21" s="51" t="e">
        <f t="shared" ca="1" si="12"/>
        <v>#DIV/0!</v>
      </c>
      <c r="AP21" s="53" t="e">
        <f t="shared" ca="1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23-28.02'!H:H,'Отчет 23-28.02'!D:D,"Выручка",'Отчет 23-28.02'!E:E,B22)</f>
        <v>0</v>
      </c>
      <c r="Q22" s="39">
        <f ca="1">SUMIFS('Отчет 23-28.02'!H:H,'Отчет 23-28.02'!D:D,"Возврат выручки",'Отчет 23-28.02'!E:E,B22)</f>
        <v>0</v>
      </c>
      <c r="R22" s="40">
        <f t="shared" ca="1" si="1"/>
        <v>0</v>
      </c>
      <c r="S22" s="41">
        <f ca="1">SUMIFS('Отчет 23-28.02'!P:P,'Отчет 23-28.02'!C:C,"Продажи",'Отчет 23-28.02'!E:E,B22)</f>
        <v>0</v>
      </c>
      <c r="T22" s="42">
        <f ca="1">SUMIFS('Отчет 23-28.02'!P:P,'Отчет 23-28.02'!C:C,"Возвраты",'Отчет 23-28.02'!E:E,B22)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23-28.02'!P:P,'Отчет 23-28.02'!C:C,"Вознаграждение Ozon",'Отчет 23-28.02'!E:E,B22)</f>
        <v>0</v>
      </c>
      <c r="Y22" s="45">
        <f t="shared" ca="1" si="4"/>
        <v>0</v>
      </c>
      <c r="Z22" s="42">
        <f ca="1">-SUMIFS('Отчет 23-28.02'!P:P,'Отчет 23-28.02'!C:C,"Услуги доставки",'Отчет 23-28.02'!E:E,B22)</f>
        <v>0</v>
      </c>
      <c r="AA22" s="32"/>
      <c r="AB22" s="55"/>
      <c r="AC22" s="42"/>
      <c r="AD22" s="46" t="e">
        <f t="shared" ca="1" si="17"/>
        <v>#DIV/0!</v>
      </c>
      <c r="AE22" s="47" t="e">
        <f t="shared" ca="1" si="5"/>
        <v>#DIV/0!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 t="e">
        <f t="array" aca="1" ref="AL22" ca="1">_xlfn.IFS(R22=0,AE22,R22&lt;0,AE22/-R22,R22&gt;0,AE22/R22)</f>
        <v>#DIV/0!</v>
      </c>
      <c r="AM22" s="50">
        <f t="shared" ca="1" si="11"/>
        <v>0</v>
      </c>
      <c r="AN22" s="51" t="e">
        <f t="shared" ca="1" si="12"/>
        <v>#DIV/0!</v>
      </c>
      <c r="AP22" s="53" t="e">
        <f t="shared" ca="1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23-28.02'!H:H,'Отчет 23-28.02'!D:D,"Выручка",'Отчет 23-28.02'!E:E,B23)</f>
        <v>0</v>
      </c>
      <c r="Q23" s="39">
        <f ca="1">SUMIFS('Отчет 23-28.02'!H:H,'Отчет 23-28.02'!D:D,"Возврат выручки",'Отчет 23-28.02'!E:E,B23)</f>
        <v>0</v>
      </c>
      <c r="R23" s="40">
        <f t="shared" ca="1" si="1"/>
        <v>0</v>
      </c>
      <c r="S23" s="41">
        <f ca="1">SUMIFS('Отчет 23-28.02'!P:P,'Отчет 23-28.02'!C:C,"Продажи",'Отчет 23-28.02'!E:E,B23)</f>
        <v>0</v>
      </c>
      <c r="T23" s="42">
        <f ca="1">SUMIFS('Отчет 23-28.02'!P:P,'Отчет 23-28.02'!C:C,"Возвраты",'Отчет 23-28.02'!E:E,B23)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23-28.02'!P:P,'Отчет 23-28.02'!C:C,"Вознаграждение Ozon",'Отчет 23-28.02'!E:E,B23)</f>
        <v>0</v>
      </c>
      <c r="Y23" s="45">
        <f t="shared" ca="1" si="4"/>
        <v>0</v>
      </c>
      <c r="Z23" s="42">
        <f ca="1">-SUMIFS('Отчет 23-28.02'!P:P,'Отчет 23-28.02'!C:C,"Услуги доставки",'Отчет 23-28.02'!E:E,B23)</f>
        <v>0</v>
      </c>
      <c r="AA23" s="32"/>
      <c r="AB23" s="55"/>
      <c r="AC23" s="42"/>
      <c r="AD23" s="46" t="e">
        <f t="shared" ca="1" si="17"/>
        <v>#DIV/0!</v>
      </c>
      <c r="AE23" s="47" t="e">
        <f t="shared" ca="1" si="5"/>
        <v>#DIV/0!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 t="e">
        <f t="array" aca="1" ref="AL23" ca="1">_xlfn.IFS(R23=0,AE23,R23&lt;0,AE23/-R23,R23&gt;0,AE23/R23)</f>
        <v>#DIV/0!</v>
      </c>
      <c r="AM23" s="50">
        <f t="shared" ca="1" si="11"/>
        <v>0</v>
      </c>
      <c r="AN23" s="51" t="e">
        <f t="shared" ca="1" si="12"/>
        <v>#DIV/0!</v>
      </c>
      <c r="AP23" s="53" t="e">
        <f t="shared" ca="1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23-28.02'!H:H,'Отчет 23-28.02'!D:D,"Выручка",'Отчет 23-28.02'!E:E,B24)</f>
        <v>0</v>
      </c>
      <c r="Q24" s="39">
        <f ca="1">SUMIFS('Отчет 23-28.02'!H:H,'Отчет 23-28.02'!D:D,"Возврат выручки",'Отчет 23-28.02'!E:E,B24)</f>
        <v>0</v>
      </c>
      <c r="R24" s="40">
        <f t="shared" ca="1" si="1"/>
        <v>0</v>
      </c>
      <c r="S24" s="41">
        <f ca="1">SUMIFS('Отчет 23-28.02'!P:P,'Отчет 23-28.02'!C:C,"Продажи",'Отчет 23-28.02'!E:E,B24)</f>
        <v>0</v>
      </c>
      <c r="T24" s="42">
        <f ca="1">SUMIFS('Отчет 23-28.02'!P:P,'Отчет 23-28.02'!C:C,"Возвраты",'Отчет 23-28.02'!E:E,B24)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23-28.02'!P:P,'Отчет 23-28.02'!C:C,"Вознаграждение Ozon",'Отчет 23-28.02'!E:E,B24)</f>
        <v>0</v>
      </c>
      <c r="Y24" s="45">
        <f t="shared" ca="1" si="4"/>
        <v>0</v>
      </c>
      <c r="Z24" s="42">
        <f ca="1">-SUMIFS('Отчет 23-28.02'!P:P,'Отчет 23-28.02'!C:C,"Услуги доставки",'Отчет 23-28.02'!E:E,B24)</f>
        <v>0</v>
      </c>
      <c r="AA24" s="32"/>
      <c r="AB24" s="55"/>
      <c r="AC24" s="42"/>
      <c r="AD24" s="46" t="e">
        <f t="shared" ca="1" si="17"/>
        <v>#DIV/0!</v>
      </c>
      <c r="AE24" s="47" t="e">
        <f t="shared" ca="1" si="5"/>
        <v>#DIV/0!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 t="e">
        <f t="array" aca="1" ref="AL24" ca="1">_xlfn.IFS(R24=0,AE24,R24&lt;0,AE24/-R24,R24&gt;0,AE24/R24)</f>
        <v>#DIV/0!</v>
      </c>
      <c r="AM24" s="50">
        <f t="shared" ca="1" si="11"/>
        <v>0</v>
      </c>
      <c r="AN24" s="51" t="e">
        <f t="shared" ca="1" si="12"/>
        <v>#DIV/0!</v>
      </c>
      <c r="AP24" s="53" t="e">
        <f t="shared" ca="1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ca="1" si="20"/>
        <v>#DIV/0!</v>
      </c>
      <c r="AE26" s="74" t="e">
        <f t="shared" ca="1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 ca="1"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23-28.02'!H:H,'Отчет 23-28.02'!D:D,"Выручка",'Отчет 23-28.02'!E:E,B28)</f>
        <v>0</v>
      </c>
      <c r="Q28" s="39">
        <f ca="1">SUMIFS('Отчет 23-28.02'!H:H,'Отчет 23-28.02'!D:D,"Возврат выручки",'Отчет 23-28.02'!E:E,B28)</f>
        <v>0</v>
      </c>
      <c r="R28" s="40">
        <f t="shared" ref="R28:R47" ca="1" si="24">P28-Q28</f>
        <v>0</v>
      </c>
      <c r="S28" s="41">
        <f ca="1">SUMIFS('Отчет 23-28.02'!P:P,'Отчет 23-28.02'!C:C,"Продажи",'Отчет 23-28.02'!E:E,B28)</f>
        <v>0</v>
      </c>
      <c r="T28" s="42">
        <f ca="1">SUMIFS('Отчет 23-28.02'!P:P,'Отчет 23-28.02'!C:C,"Возвраты",'Отчет 23-28.02'!E:E,B28)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23-28.02'!P:P,'Отчет 23-28.02'!C:C,"Вознаграждение Ozon",'Отчет 23-28.02'!E:E,B28)</f>
        <v>0</v>
      </c>
      <c r="Y28" s="45">
        <f t="shared" ref="Y28:Y47" ca="1" si="28">IF(U28=0,0,X28/U28)</f>
        <v>0</v>
      </c>
      <c r="Z28" s="42">
        <f ca="1">-SUMIFS('Отчет 23-28.02'!P:P,'Отчет 23-28.02'!C:C,"Услуги доставки",'Отчет 23-28.02'!E:E,B28)</f>
        <v>0</v>
      </c>
      <c r="AA28" s="32"/>
      <c r="AB28" s="55"/>
      <c r="AC28" s="42"/>
      <c r="AD28" s="46" t="e">
        <f t="shared" ref="AD28:AD47" ca="1" si="29">U28*1%/$AE$1</f>
        <v>#DIV/0!</v>
      </c>
      <c r="AE28" s="47" t="e">
        <f t="shared" ref="AE28:AE47" ca="1" si="30">U28-W28-X28-Z28-AA28-AB28-AC28-AD28</f>
        <v>#DIV/0!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 t="e">
        <f t="array" aca="1" ref="AL28" ca="1">_xlfn.IFS(R28=0,AE28,R28&lt;0,AE28/-R28,R28&gt;0,AE28/R28)</f>
        <v>#DIV/0!</v>
      </c>
      <c r="AM28" s="50">
        <f t="shared" ref="AM28:AM47" ca="1" si="36">IF(AG28=0,0,AL28/AG28)</f>
        <v>0</v>
      </c>
      <c r="AN28" s="51" t="e">
        <f t="shared" ref="AN28:AN47" ca="1" si="37">IF(AH28=0,0,AL28/AH28)</f>
        <v>#DIV/0!</v>
      </c>
      <c r="AP28" s="53" t="e">
        <f t="shared" ref="AP28:AP47" ca="1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23-28.02'!H:H,'Отчет 23-28.02'!D:D,"Выручка",'Отчет 23-28.02'!E:E,B29)</f>
        <v>0</v>
      </c>
      <c r="Q29" s="39">
        <f ca="1">SUMIFS('Отчет 23-28.02'!H:H,'Отчет 23-28.02'!D:D,"Возврат выручки",'Отчет 23-28.02'!E:E,B29)</f>
        <v>0</v>
      </c>
      <c r="R29" s="40">
        <f t="shared" ca="1" si="24"/>
        <v>0</v>
      </c>
      <c r="S29" s="41">
        <f ca="1">SUMIFS('Отчет 23-28.02'!P:P,'Отчет 23-28.02'!C:C,"Продажи",'Отчет 23-28.02'!E:E,B29)</f>
        <v>0</v>
      </c>
      <c r="T29" s="42">
        <f ca="1">SUMIFS('Отчет 23-28.02'!P:P,'Отчет 23-28.02'!C:C,"Возвраты",'Отчет 23-28.02'!E:E,B29)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23-28.02'!P:P,'Отчет 23-28.02'!C:C,"Вознаграждение Ozon",'Отчет 23-28.02'!E:E,B29)</f>
        <v>0</v>
      </c>
      <c r="Y29" s="45">
        <f t="shared" ca="1" si="28"/>
        <v>0</v>
      </c>
      <c r="Z29" s="42">
        <f ca="1">-SUMIFS('Отчет 23-28.02'!P:P,'Отчет 23-28.02'!C:C,"Услуги доставки",'Отчет 23-28.02'!E:E,B29)</f>
        <v>0</v>
      </c>
      <c r="AA29" s="32"/>
      <c r="AB29" s="55"/>
      <c r="AC29" s="42"/>
      <c r="AD29" s="46" t="e">
        <f t="shared" ca="1" si="29"/>
        <v>#DIV/0!</v>
      </c>
      <c r="AE29" s="47" t="e">
        <f t="shared" ca="1" si="30"/>
        <v>#DIV/0!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 t="e">
        <f t="array" aca="1" ref="AL29" ca="1">_xlfn.IFS(R29=0,AE29,R29&lt;0,AE29/-R29,R29&gt;0,AE29/R29)</f>
        <v>#DIV/0!</v>
      </c>
      <c r="AM29" s="50">
        <f t="shared" ca="1" si="36"/>
        <v>0</v>
      </c>
      <c r="AN29" s="51" t="e">
        <f t="shared" ca="1" si="37"/>
        <v>#DIV/0!</v>
      </c>
      <c r="AP29" s="53" t="e">
        <f t="shared" ca="1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23-28.02'!H:H,'Отчет 23-28.02'!D:D,"Выручка",'Отчет 23-28.02'!E:E,B30)</f>
        <v>0</v>
      </c>
      <c r="Q30" s="39">
        <f ca="1">SUMIFS('Отчет 23-28.02'!H:H,'Отчет 23-28.02'!D:D,"Возврат выручки",'Отчет 23-28.02'!E:E,B30)</f>
        <v>0</v>
      </c>
      <c r="R30" s="40">
        <f t="shared" ca="1" si="24"/>
        <v>0</v>
      </c>
      <c r="S30" s="41">
        <f ca="1">SUMIFS('Отчет 23-28.02'!P:P,'Отчет 23-28.02'!C:C,"Продажи",'Отчет 23-28.02'!E:E,B30)</f>
        <v>0</v>
      </c>
      <c r="T30" s="42">
        <f ca="1">SUMIFS('Отчет 23-28.02'!P:P,'Отчет 23-28.02'!C:C,"Возвраты",'Отчет 23-28.02'!E:E,B30)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23-28.02'!P:P,'Отчет 23-28.02'!C:C,"Вознаграждение Ozon",'Отчет 23-28.02'!E:E,B30)</f>
        <v>0</v>
      </c>
      <c r="Y30" s="45">
        <f t="shared" ca="1" si="28"/>
        <v>0</v>
      </c>
      <c r="Z30" s="42">
        <f ca="1">-SUMIFS('Отчет 23-28.02'!P:P,'Отчет 23-28.02'!C:C,"Услуги доставки",'Отчет 23-28.02'!E:E,B30)</f>
        <v>0</v>
      </c>
      <c r="AA30" s="32"/>
      <c r="AB30" s="55"/>
      <c r="AC30" s="42"/>
      <c r="AD30" s="46" t="e">
        <f t="shared" ca="1" si="29"/>
        <v>#DIV/0!</v>
      </c>
      <c r="AE30" s="47" t="e">
        <f t="shared" ca="1" si="30"/>
        <v>#DIV/0!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 t="e">
        <f t="array" aca="1" ref="AL30" ca="1">_xlfn.IFS(R30=0,AE30,R30&lt;0,AE30/-R30,R30&gt;0,AE30/R30)</f>
        <v>#DIV/0!</v>
      </c>
      <c r="AM30" s="50">
        <f t="shared" ca="1" si="36"/>
        <v>0</v>
      </c>
      <c r="AN30" s="51" t="e">
        <f t="shared" ca="1" si="37"/>
        <v>#DIV/0!</v>
      </c>
      <c r="AP30" s="53" t="e">
        <f t="shared" ca="1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23-28.02'!H:H,'Отчет 23-28.02'!D:D,"Выручка",'Отчет 23-28.02'!E:E,B31)</f>
        <v>0</v>
      </c>
      <c r="Q31" s="39">
        <f ca="1">SUMIFS('Отчет 23-28.02'!H:H,'Отчет 23-28.02'!D:D,"Возврат выручки",'Отчет 23-28.02'!E:E,B31)</f>
        <v>0</v>
      </c>
      <c r="R31" s="40">
        <f t="shared" ca="1" si="24"/>
        <v>0</v>
      </c>
      <c r="S31" s="41">
        <f ca="1">SUMIFS('Отчет 23-28.02'!P:P,'Отчет 23-28.02'!C:C,"Продажи",'Отчет 23-28.02'!E:E,B31)</f>
        <v>0</v>
      </c>
      <c r="T31" s="42">
        <f ca="1">SUMIFS('Отчет 23-28.02'!P:P,'Отчет 23-28.02'!C:C,"Возвраты",'Отчет 23-28.02'!E:E,B31)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23-28.02'!P:P,'Отчет 23-28.02'!C:C,"Вознаграждение Ozon",'Отчет 23-28.02'!E:E,B31)</f>
        <v>0</v>
      </c>
      <c r="Y31" s="45">
        <f t="shared" ca="1" si="28"/>
        <v>0</v>
      </c>
      <c r="Z31" s="42">
        <f ca="1">-SUMIFS('Отчет 23-28.02'!P:P,'Отчет 23-28.02'!C:C,"Услуги доставки",'Отчет 23-28.02'!E:E,B31)</f>
        <v>0</v>
      </c>
      <c r="AA31" s="32"/>
      <c r="AB31" s="55"/>
      <c r="AC31" s="42"/>
      <c r="AD31" s="46" t="e">
        <f t="shared" ca="1" si="29"/>
        <v>#DIV/0!</v>
      </c>
      <c r="AE31" s="47" t="e">
        <f t="shared" ca="1" si="30"/>
        <v>#DIV/0!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 t="e">
        <f t="array" aca="1" ref="AL31" ca="1">_xlfn.IFS(R31=0,AE31,R31&lt;0,AE31/-R31,R31&gt;0,AE31/R31)</f>
        <v>#DIV/0!</v>
      </c>
      <c r="AM31" s="50">
        <f t="shared" ca="1" si="36"/>
        <v>0</v>
      </c>
      <c r="AN31" s="51" t="e">
        <f t="shared" ca="1" si="37"/>
        <v>#DIV/0!</v>
      </c>
      <c r="AP31" s="53" t="e">
        <f t="shared" ca="1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23-28.02'!H:H,'Отчет 23-28.02'!D:D,"Выручка",'Отчет 23-28.02'!E:E,B32)</f>
        <v>0</v>
      </c>
      <c r="Q32" s="39">
        <f ca="1">SUMIFS('Отчет 23-28.02'!H:H,'Отчет 23-28.02'!D:D,"Возврат выручки",'Отчет 23-28.02'!E:E,B32)</f>
        <v>0</v>
      </c>
      <c r="R32" s="40">
        <f t="shared" ca="1" si="24"/>
        <v>0</v>
      </c>
      <c r="S32" s="41">
        <f ca="1">SUMIFS('Отчет 23-28.02'!P:P,'Отчет 23-28.02'!C:C,"Продажи",'Отчет 23-28.02'!E:E,B32)</f>
        <v>0</v>
      </c>
      <c r="T32" s="42">
        <f ca="1">SUMIFS('Отчет 23-28.02'!P:P,'Отчет 23-28.02'!C:C,"Возвраты",'Отчет 23-28.02'!E:E,B32)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23-28.02'!P:P,'Отчет 23-28.02'!C:C,"Вознаграждение Ozon",'Отчет 23-28.02'!E:E,B32)</f>
        <v>0</v>
      </c>
      <c r="Y32" s="45">
        <f t="shared" ca="1" si="28"/>
        <v>0</v>
      </c>
      <c r="Z32" s="42">
        <f ca="1">-SUMIFS('Отчет 23-28.02'!P:P,'Отчет 23-28.02'!C:C,"Услуги доставки",'Отчет 23-28.02'!E:E,B32)</f>
        <v>0</v>
      </c>
      <c r="AA32" s="32"/>
      <c r="AB32" s="55"/>
      <c r="AC32" s="42"/>
      <c r="AD32" s="46" t="e">
        <f t="shared" ca="1" si="29"/>
        <v>#DIV/0!</v>
      </c>
      <c r="AE32" s="47" t="e">
        <f t="shared" ca="1" si="30"/>
        <v>#DIV/0!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 t="e">
        <f t="array" aca="1" ref="AL32" ca="1">_xlfn.IFS(R32=0,AE32,R32&lt;0,AE32/-R32,R32&gt;0,AE32/R32)</f>
        <v>#DIV/0!</v>
      </c>
      <c r="AM32" s="50">
        <f t="shared" ca="1" si="36"/>
        <v>0</v>
      </c>
      <c r="AN32" s="51" t="e">
        <f t="shared" ca="1" si="37"/>
        <v>#DIV/0!</v>
      </c>
      <c r="AP32" s="53" t="e">
        <f t="shared" ca="1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23-28.02'!H:H,'Отчет 23-28.02'!D:D,"Выручка",'Отчет 23-28.02'!E:E,B33)</f>
        <v>0</v>
      </c>
      <c r="Q33" s="39">
        <f ca="1">SUMIFS('Отчет 23-28.02'!H:H,'Отчет 23-28.02'!D:D,"Возврат выручки",'Отчет 23-28.02'!E:E,B33)</f>
        <v>0</v>
      </c>
      <c r="R33" s="40">
        <f t="shared" ca="1" si="24"/>
        <v>0</v>
      </c>
      <c r="S33" s="41">
        <f ca="1">SUMIFS('Отчет 23-28.02'!P:P,'Отчет 23-28.02'!C:C,"Продажи",'Отчет 23-28.02'!E:E,B33)</f>
        <v>0</v>
      </c>
      <c r="T33" s="42">
        <f ca="1">SUMIFS('Отчет 23-28.02'!P:P,'Отчет 23-28.02'!C:C,"Возвраты",'Отчет 23-28.02'!E:E,B33)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23-28.02'!P:P,'Отчет 23-28.02'!C:C,"Вознаграждение Ozon",'Отчет 23-28.02'!E:E,B33)</f>
        <v>0</v>
      </c>
      <c r="Y33" s="45">
        <f t="shared" ca="1" si="28"/>
        <v>0</v>
      </c>
      <c r="Z33" s="42">
        <f ca="1">-SUMIFS('Отчет 23-28.02'!P:P,'Отчет 23-28.02'!C:C,"Услуги доставки",'Отчет 23-28.02'!E:E,B33)</f>
        <v>0</v>
      </c>
      <c r="AA33" s="32"/>
      <c r="AB33" s="55"/>
      <c r="AC33" s="42"/>
      <c r="AD33" s="46" t="e">
        <f t="shared" ca="1" si="29"/>
        <v>#DIV/0!</v>
      </c>
      <c r="AE33" s="47" t="e">
        <f t="shared" ca="1" si="30"/>
        <v>#DIV/0!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 t="e">
        <f t="array" aca="1" ref="AL33" ca="1">_xlfn.IFS(R33=0,AE33,R33&lt;0,AE33/-R33,R33&gt;0,AE33/R33)</f>
        <v>#DIV/0!</v>
      </c>
      <c r="AM33" s="50">
        <f t="shared" ca="1" si="36"/>
        <v>0</v>
      </c>
      <c r="AN33" s="51" t="e">
        <f t="shared" ca="1" si="37"/>
        <v>#DIV/0!</v>
      </c>
      <c r="AP33" s="53" t="e">
        <f t="shared" ca="1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23-28.02'!H:H,'Отчет 23-28.02'!D:D,"Выручка",'Отчет 23-28.02'!E:E,B34)</f>
        <v>0</v>
      </c>
      <c r="Q34" s="39">
        <f ca="1">SUMIFS('Отчет 23-28.02'!H:H,'Отчет 23-28.02'!D:D,"Возврат выручки",'Отчет 23-28.02'!E:E,B34)</f>
        <v>0</v>
      </c>
      <c r="R34" s="40">
        <f t="shared" ca="1" si="24"/>
        <v>0</v>
      </c>
      <c r="S34" s="41">
        <f ca="1">SUMIFS('Отчет 23-28.02'!P:P,'Отчет 23-28.02'!C:C,"Продажи",'Отчет 23-28.02'!E:E,B34)</f>
        <v>0</v>
      </c>
      <c r="T34" s="42">
        <f ca="1">SUMIFS('Отчет 23-28.02'!P:P,'Отчет 23-28.02'!C:C,"Возвраты",'Отчет 23-28.02'!E:E,B34)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23-28.02'!P:P,'Отчет 23-28.02'!C:C,"Вознаграждение Ozon",'Отчет 23-28.02'!E:E,B34)</f>
        <v>0</v>
      </c>
      <c r="Y34" s="45">
        <f t="shared" ca="1" si="28"/>
        <v>0</v>
      </c>
      <c r="Z34" s="42">
        <f ca="1">-SUMIFS('Отчет 23-28.02'!P:P,'Отчет 23-28.02'!C:C,"Услуги доставки",'Отчет 23-28.02'!E:E,B34)</f>
        <v>0</v>
      </c>
      <c r="AA34" s="32"/>
      <c r="AB34" s="55"/>
      <c r="AC34" s="42"/>
      <c r="AD34" s="46" t="e">
        <f t="shared" ca="1" si="29"/>
        <v>#DIV/0!</v>
      </c>
      <c r="AE34" s="47" t="e">
        <f t="shared" ca="1" si="30"/>
        <v>#DIV/0!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 t="e">
        <f t="array" aca="1" ref="AL34" ca="1">_xlfn.IFS(R34=0,AE34,R34&lt;0,AE34/-R34,R34&gt;0,AE34/R34)</f>
        <v>#DIV/0!</v>
      </c>
      <c r="AM34" s="50">
        <f t="shared" ca="1" si="36"/>
        <v>0</v>
      </c>
      <c r="AN34" s="51" t="e">
        <f t="shared" ca="1" si="37"/>
        <v>#DIV/0!</v>
      </c>
      <c r="AP34" s="53" t="e">
        <f t="shared" ca="1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23-28.02'!H:H,'Отчет 23-28.02'!D:D,"Выручка",'Отчет 23-28.02'!E:E,B35)</f>
        <v>0</v>
      </c>
      <c r="Q35" s="39">
        <f ca="1">SUMIFS('Отчет 23-28.02'!H:H,'Отчет 23-28.02'!D:D,"Возврат выручки",'Отчет 23-28.02'!E:E,B35)</f>
        <v>0</v>
      </c>
      <c r="R35" s="40">
        <f t="shared" ca="1" si="24"/>
        <v>0</v>
      </c>
      <c r="S35" s="41">
        <f ca="1">SUMIFS('Отчет 23-28.02'!P:P,'Отчет 23-28.02'!C:C,"Продажи",'Отчет 23-28.02'!E:E,B35)</f>
        <v>0</v>
      </c>
      <c r="T35" s="42">
        <f ca="1">SUMIFS('Отчет 23-28.02'!P:P,'Отчет 23-28.02'!C:C,"Возвраты",'Отчет 23-28.02'!E:E,B35)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23-28.02'!P:P,'Отчет 23-28.02'!C:C,"Вознаграждение Ozon",'Отчет 23-28.02'!E:E,B35)</f>
        <v>0</v>
      </c>
      <c r="Y35" s="45">
        <f t="shared" ca="1" si="28"/>
        <v>0</v>
      </c>
      <c r="Z35" s="42">
        <f ca="1">-SUMIFS('Отчет 23-28.02'!P:P,'Отчет 23-28.02'!C:C,"Услуги доставки",'Отчет 23-28.02'!E:E,B35)</f>
        <v>0</v>
      </c>
      <c r="AA35" s="32"/>
      <c r="AB35" s="55"/>
      <c r="AC35" s="42"/>
      <c r="AD35" s="46" t="e">
        <f t="shared" ca="1" si="29"/>
        <v>#DIV/0!</v>
      </c>
      <c r="AE35" s="47" t="e">
        <f t="shared" ca="1" si="30"/>
        <v>#DIV/0!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 t="e">
        <f t="array" aca="1" ref="AL35" ca="1">_xlfn.IFS(R35=0,AE35,R35&lt;0,AE35/-R35,R35&gt;0,AE35/R35)</f>
        <v>#DIV/0!</v>
      </c>
      <c r="AM35" s="50">
        <f t="shared" ca="1" si="36"/>
        <v>0</v>
      </c>
      <c r="AN35" s="51" t="e">
        <f t="shared" ca="1" si="37"/>
        <v>#DIV/0!</v>
      </c>
      <c r="AP35" s="53" t="e">
        <f t="shared" ca="1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23-28.02'!H:H,'Отчет 23-28.02'!D:D,"Выручка",'Отчет 23-28.02'!E:E,B36)</f>
        <v>0</v>
      </c>
      <c r="Q36" s="39">
        <f ca="1">SUMIFS('Отчет 23-28.02'!H:H,'Отчет 23-28.02'!D:D,"Возврат выручки",'Отчет 23-28.02'!E:E,B36)</f>
        <v>0</v>
      </c>
      <c r="R36" s="40">
        <f t="shared" ca="1" si="24"/>
        <v>0</v>
      </c>
      <c r="S36" s="41">
        <f ca="1">SUMIFS('Отчет 23-28.02'!P:P,'Отчет 23-28.02'!C:C,"Продажи",'Отчет 23-28.02'!E:E,B36)</f>
        <v>0</v>
      </c>
      <c r="T36" s="42">
        <f ca="1">SUMIFS('Отчет 23-28.02'!P:P,'Отчет 23-28.02'!C:C,"Возвраты",'Отчет 23-28.02'!E:E,B36)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23-28.02'!P:P,'Отчет 23-28.02'!C:C,"Вознаграждение Ozon",'Отчет 23-28.02'!E:E,B36)</f>
        <v>0</v>
      </c>
      <c r="Y36" s="45">
        <f t="shared" ca="1" si="28"/>
        <v>0</v>
      </c>
      <c r="Z36" s="42">
        <f ca="1">-SUMIFS('Отчет 23-28.02'!P:P,'Отчет 23-28.02'!C:C,"Услуги доставки",'Отчет 23-28.02'!E:E,B36)</f>
        <v>0</v>
      </c>
      <c r="AA36" s="32"/>
      <c r="AB36" s="55"/>
      <c r="AC36" s="42"/>
      <c r="AD36" s="46" t="e">
        <f t="shared" ca="1" si="29"/>
        <v>#DIV/0!</v>
      </c>
      <c r="AE36" s="47" t="e">
        <f t="shared" ca="1" si="30"/>
        <v>#DIV/0!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 t="e">
        <f t="array" aca="1" ref="AL36" ca="1">_xlfn.IFS(R36=0,AE36,R36&lt;0,AE36/-R36,R36&gt;0,AE36/R36)</f>
        <v>#DIV/0!</v>
      </c>
      <c r="AM36" s="50">
        <f t="shared" ca="1" si="36"/>
        <v>0</v>
      </c>
      <c r="AN36" s="51" t="e">
        <f t="shared" ca="1" si="37"/>
        <v>#DIV/0!</v>
      </c>
      <c r="AP36" s="53" t="e">
        <f t="shared" ca="1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23-28.02'!H:H,'Отчет 23-28.02'!D:D,"Выручка",'Отчет 23-28.02'!E:E,B37)</f>
        <v>0</v>
      </c>
      <c r="Q37" s="39">
        <f ca="1">SUMIFS('Отчет 23-28.02'!H:H,'Отчет 23-28.02'!D:D,"Возврат выручки",'Отчет 23-28.02'!E:E,B37)</f>
        <v>0</v>
      </c>
      <c r="R37" s="40">
        <f t="shared" ca="1" si="24"/>
        <v>0</v>
      </c>
      <c r="S37" s="41">
        <f ca="1">SUMIFS('Отчет 23-28.02'!P:P,'Отчет 23-28.02'!C:C,"Продажи",'Отчет 23-28.02'!E:E,B37)</f>
        <v>0</v>
      </c>
      <c r="T37" s="42">
        <f ca="1">SUMIFS('Отчет 23-28.02'!P:P,'Отчет 23-28.02'!C:C,"Возвраты",'Отчет 23-28.02'!E:E,B37)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23-28.02'!P:P,'Отчет 23-28.02'!C:C,"Вознаграждение Ozon",'Отчет 23-28.02'!E:E,B37)</f>
        <v>0</v>
      </c>
      <c r="Y37" s="45">
        <f t="shared" ca="1" si="28"/>
        <v>0</v>
      </c>
      <c r="Z37" s="42">
        <f ca="1">-SUMIFS('Отчет 23-28.02'!P:P,'Отчет 23-28.02'!C:C,"Услуги доставки",'Отчет 23-28.02'!E:E,B37)</f>
        <v>0</v>
      </c>
      <c r="AA37" s="32"/>
      <c r="AB37" s="55"/>
      <c r="AC37" s="42"/>
      <c r="AD37" s="46" t="e">
        <f t="shared" ca="1" si="29"/>
        <v>#DIV/0!</v>
      </c>
      <c r="AE37" s="47" t="e">
        <f t="shared" ca="1" si="30"/>
        <v>#DIV/0!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 t="e">
        <f t="array" aca="1" ref="AL37" ca="1">_xlfn.IFS(R37=0,AE37,R37&lt;0,AE37/-R37,R37&gt;0,AE37/R37)</f>
        <v>#DIV/0!</v>
      </c>
      <c r="AM37" s="50">
        <f t="shared" ca="1" si="36"/>
        <v>0</v>
      </c>
      <c r="AN37" s="51" t="e">
        <f t="shared" ca="1" si="37"/>
        <v>#DIV/0!</v>
      </c>
      <c r="AP37" s="53" t="e">
        <f t="shared" ca="1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23-28.02'!H:H,'Отчет 23-28.02'!D:D,"Выручка",'Отчет 23-28.02'!E:E,B38)</f>
        <v>0</v>
      </c>
      <c r="Q38" s="39">
        <f ca="1">SUMIFS('Отчет 23-28.02'!H:H,'Отчет 23-28.02'!D:D,"Возврат выручки",'Отчет 23-28.02'!E:E,B38)</f>
        <v>0</v>
      </c>
      <c r="R38" s="40">
        <f t="shared" ca="1" si="24"/>
        <v>0</v>
      </c>
      <c r="S38" s="41">
        <f ca="1">SUMIFS('Отчет 23-28.02'!P:P,'Отчет 23-28.02'!C:C,"Продажи",'Отчет 23-28.02'!E:E,B38)</f>
        <v>0</v>
      </c>
      <c r="T38" s="42">
        <f ca="1">SUMIFS('Отчет 23-28.02'!P:P,'Отчет 23-28.02'!C:C,"Возвраты",'Отчет 23-28.02'!E:E,B38)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23-28.02'!P:P,'Отчет 23-28.02'!C:C,"Вознаграждение Ozon",'Отчет 23-28.02'!E:E,B38)</f>
        <v>0</v>
      </c>
      <c r="Y38" s="45">
        <f t="shared" ca="1" si="28"/>
        <v>0</v>
      </c>
      <c r="Z38" s="42">
        <f ca="1">-SUMIFS('Отчет 23-28.02'!P:P,'Отчет 23-28.02'!C:C,"Услуги доставки",'Отчет 23-28.02'!E:E,B38)</f>
        <v>0</v>
      </c>
      <c r="AA38" s="32"/>
      <c r="AB38" s="55"/>
      <c r="AC38" s="42"/>
      <c r="AD38" s="46" t="e">
        <f t="shared" ca="1" si="29"/>
        <v>#DIV/0!</v>
      </c>
      <c r="AE38" s="47" t="e">
        <f t="shared" ca="1" si="30"/>
        <v>#DIV/0!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 t="e">
        <f t="array" aca="1" ref="AL38" ca="1">_xlfn.IFS(R38=0,AE38,R38&lt;0,AE38/-R38,R38&gt;0,AE38/R38)</f>
        <v>#DIV/0!</v>
      </c>
      <c r="AM38" s="50">
        <f t="shared" ca="1" si="36"/>
        <v>0</v>
      </c>
      <c r="AN38" s="51" t="e">
        <f t="shared" ca="1" si="37"/>
        <v>#DIV/0!</v>
      </c>
      <c r="AP38" s="53" t="e">
        <f t="shared" ca="1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23-28.02'!H:H,'Отчет 23-28.02'!D:D,"Выручка",'Отчет 23-28.02'!E:E,B39)</f>
        <v>0</v>
      </c>
      <c r="Q39" s="39">
        <f ca="1">SUMIFS('Отчет 23-28.02'!H:H,'Отчет 23-28.02'!D:D,"Возврат выручки",'Отчет 23-28.02'!E:E,B39)</f>
        <v>0</v>
      </c>
      <c r="R39" s="40">
        <f t="shared" ca="1" si="24"/>
        <v>0</v>
      </c>
      <c r="S39" s="41">
        <f ca="1">SUMIFS('Отчет 23-28.02'!P:P,'Отчет 23-28.02'!C:C,"Продажи",'Отчет 23-28.02'!E:E,B39)</f>
        <v>0</v>
      </c>
      <c r="T39" s="42">
        <f ca="1">SUMIFS('Отчет 23-28.02'!P:P,'Отчет 23-28.02'!C:C,"Возвраты",'Отчет 23-28.02'!E:E,B39)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23-28.02'!P:P,'Отчет 23-28.02'!C:C,"Вознаграждение Ozon",'Отчет 23-28.02'!E:E,B39)</f>
        <v>0</v>
      </c>
      <c r="Y39" s="45">
        <f t="shared" ca="1" si="28"/>
        <v>0</v>
      </c>
      <c r="Z39" s="42">
        <f ca="1">-SUMIFS('Отчет 23-28.02'!P:P,'Отчет 23-28.02'!C:C,"Услуги доставки",'Отчет 23-28.02'!E:E,B39)</f>
        <v>0</v>
      </c>
      <c r="AA39" s="32"/>
      <c r="AB39" s="55"/>
      <c r="AC39" s="42"/>
      <c r="AD39" s="46" t="e">
        <f t="shared" ca="1" si="29"/>
        <v>#DIV/0!</v>
      </c>
      <c r="AE39" s="47" t="e">
        <f t="shared" ca="1" si="30"/>
        <v>#DIV/0!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 t="e">
        <f t="array" aca="1" ref="AL39" ca="1">_xlfn.IFS(R39=0,AE39,R39&lt;0,AE39/-R39,R39&gt;0,AE39/R39)</f>
        <v>#DIV/0!</v>
      </c>
      <c r="AM39" s="50">
        <f t="shared" ca="1" si="36"/>
        <v>0</v>
      </c>
      <c r="AN39" s="51" t="e">
        <f t="shared" ca="1" si="37"/>
        <v>#DIV/0!</v>
      </c>
      <c r="AP39" s="53" t="e">
        <f t="shared" ca="1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23-28.02'!H:H,'Отчет 23-28.02'!D:D,"Выручка",'Отчет 23-28.02'!E:E,B40)</f>
        <v>0</v>
      </c>
      <c r="Q40" s="39">
        <f ca="1">SUMIFS('Отчет 23-28.02'!H:H,'Отчет 23-28.02'!D:D,"Возврат выручки",'Отчет 23-28.02'!E:E,B40)</f>
        <v>0</v>
      </c>
      <c r="R40" s="40">
        <f t="shared" ca="1" si="24"/>
        <v>0</v>
      </c>
      <c r="S40" s="41">
        <f ca="1">SUMIFS('Отчет 23-28.02'!P:P,'Отчет 23-28.02'!C:C,"Продажи",'Отчет 23-28.02'!E:E,B40)</f>
        <v>0</v>
      </c>
      <c r="T40" s="42">
        <f ca="1">SUMIFS('Отчет 23-28.02'!P:P,'Отчет 23-28.02'!C:C,"Возвраты",'Отчет 23-28.02'!E:E,B40)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23-28.02'!P:P,'Отчет 23-28.02'!C:C,"Вознаграждение Ozon",'Отчет 23-28.02'!E:E,B40)</f>
        <v>0</v>
      </c>
      <c r="Y40" s="45">
        <f t="shared" ca="1" si="28"/>
        <v>0</v>
      </c>
      <c r="Z40" s="42">
        <f ca="1">-SUMIFS('Отчет 23-28.02'!P:P,'Отчет 23-28.02'!C:C,"Услуги доставки",'Отчет 23-28.02'!E:E,B40)</f>
        <v>0</v>
      </c>
      <c r="AA40" s="32"/>
      <c r="AB40" s="55"/>
      <c r="AC40" s="42"/>
      <c r="AD40" s="46" t="e">
        <f t="shared" ca="1" si="29"/>
        <v>#DIV/0!</v>
      </c>
      <c r="AE40" s="47" t="e">
        <f t="shared" ca="1" si="30"/>
        <v>#DIV/0!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 t="e">
        <f t="array" aca="1" ref="AL40" ca="1">_xlfn.IFS(R40=0,AE40,R40&lt;0,AE40/-R40,R40&gt;0,AE40/R40)</f>
        <v>#DIV/0!</v>
      </c>
      <c r="AM40" s="50">
        <f t="shared" ca="1" si="36"/>
        <v>0</v>
      </c>
      <c r="AN40" s="51" t="e">
        <f t="shared" ca="1" si="37"/>
        <v>#DIV/0!</v>
      </c>
      <c r="AP40" s="53" t="e">
        <f t="shared" ca="1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23-28.02'!H:H,'Отчет 23-28.02'!D:D,"Выручка",'Отчет 23-28.02'!E:E,B41)</f>
        <v>0</v>
      </c>
      <c r="Q41" s="39">
        <f ca="1">SUMIFS('Отчет 23-28.02'!H:H,'Отчет 23-28.02'!D:D,"Возврат выручки",'Отчет 23-28.02'!E:E,B41)</f>
        <v>0</v>
      </c>
      <c r="R41" s="40">
        <f t="shared" ca="1" si="24"/>
        <v>0</v>
      </c>
      <c r="S41" s="41">
        <f ca="1">SUMIFS('Отчет 23-28.02'!P:P,'Отчет 23-28.02'!C:C,"Продажи",'Отчет 23-28.02'!E:E,B41)</f>
        <v>0</v>
      </c>
      <c r="T41" s="42">
        <f ca="1">SUMIFS('Отчет 23-28.02'!P:P,'Отчет 23-28.02'!C:C,"Возвраты",'Отчет 23-28.02'!E:E,B41)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23-28.02'!P:P,'Отчет 23-28.02'!C:C,"Вознаграждение Ozon",'Отчет 23-28.02'!E:E,B41)</f>
        <v>0</v>
      </c>
      <c r="Y41" s="45">
        <f t="shared" ca="1" si="28"/>
        <v>0</v>
      </c>
      <c r="Z41" s="42">
        <f ca="1">-SUMIFS('Отчет 23-28.02'!P:P,'Отчет 23-28.02'!C:C,"Услуги доставки",'Отчет 23-28.02'!E:E,B41)</f>
        <v>0</v>
      </c>
      <c r="AA41" s="32"/>
      <c r="AB41" s="55"/>
      <c r="AC41" s="42"/>
      <c r="AD41" s="46" t="e">
        <f t="shared" ca="1" si="29"/>
        <v>#DIV/0!</v>
      </c>
      <c r="AE41" s="47" t="e">
        <f t="shared" ca="1" si="30"/>
        <v>#DIV/0!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 t="e">
        <f t="array" aca="1" ref="AL41" ca="1">_xlfn.IFS(R41=0,AE41,R41&lt;0,AE41/-R41,R41&gt;0,AE41/R41)</f>
        <v>#DIV/0!</v>
      </c>
      <c r="AM41" s="50">
        <f t="shared" ca="1" si="36"/>
        <v>0</v>
      </c>
      <c r="AN41" s="51" t="e">
        <f t="shared" ca="1" si="37"/>
        <v>#DIV/0!</v>
      </c>
      <c r="AP41" s="53" t="e">
        <f t="shared" ca="1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23-28.02'!H:H,'Отчет 23-28.02'!D:D,"Выручка",'Отчет 23-28.02'!E:E,B42)</f>
        <v>0</v>
      </c>
      <c r="Q42" s="39">
        <f ca="1">SUMIFS('Отчет 23-28.02'!H:H,'Отчет 23-28.02'!D:D,"Возврат выручки",'Отчет 23-28.02'!E:E,B42)</f>
        <v>0</v>
      </c>
      <c r="R42" s="40">
        <f t="shared" ca="1" si="24"/>
        <v>0</v>
      </c>
      <c r="S42" s="41">
        <f ca="1">SUMIFS('Отчет 23-28.02'!P:P,'Отчет 23-28.02'!C:C,"Продажи",'Отчет 23-28.02'!E:E,B42)</f>
        <v>0</v>
      </c>
      <c r="T42" s="42">
        <f ca="1">SUMIFS('Отчет 23-28.02'!P:P,'Отчет 23-28.02'!C:C,"Возвраты",'Отчет 23-28.02'!E:E,B42)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23-28.02'!P:P,'Отчет 23-28.02'!C:C,"Вознаграждение Ozon",'Отчет 23-28.02'!E:E,B42)</f>
        <v>0</v>
      </c>
      <c r="Y42" s="45">
        <f t="shared" ca="1" si="28"/>
        <v>0</v>
      </c>
      <c r="Z42" s="42">
        <f ca="1">-SUMIFS('Отчет 23-28.02'!P:P,'Отчет 23-28.02'!C:C,"Услуги доставки",'Отчет 23-28.02'!E:E,B42)</f>
        <v>0</v>
      </c>
      <c r="AA42" s="32"/>
      <c r="AB42" s="55"/>
      <c r="AC42" s="42"/>
      <c r="AD42" s="46" t="e">
        <f t="shared" ca="1" si="29"/>
        <v>#DIV/0!</v>
      </c>
      <c r="AE42" s="47" t="e">
        <f t="shared" ca="1" si="30"/>
        <v>#DIV/0!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 t="e">
        <f t="array" aca="1" ref="AL42" ca="1">_xlfn.IFS(R42=0,AE42,R42&lt;0,AE42/-R42,R42&gt;0,AE42/R42)</f>
        <v>#DIV/0!</v>
      </c>
      <c r="AM42" s="50">
        <f t="shared" ca="1" si="36"/>
        <v>0</v>
      </c>
      <c r="AN42" s="51" t="e">
        <f t="shared" ca="1" si="37"/>
        <v>#DIV/0!</v>
      </c>
      <c r="AP42" s="53" t="e">
        <f t="shared" ca="1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23-28.02'!H:H,'Отчет 23-28.02'!D:D,"Выручка",'Отчет 23-28.02'!E:E,B43)</f>
        <v>0</v>
      </c>
      <c r="Q43" s="39">
        <f ca="1">SUMIFS('Отчет 23-28.02'!H:H,'Отчет 23-28.02'!D:D,"Возврат выручки",'Отчет 23-28.02'!E:E,B43)</f>
        <v>0</v>
      </c>
      <c r="R43" s="40">
        <f t="shared" ca="1" si="24"/>
        <v>0</v>
      </c>
      <c r="S43" s="41">
        <f ca="1">SUMIFS('Отчет 23-28.02'!P:P,'Отчет 23-28.02'!C:C,"Продажи",'Отчет 23-28.02'!E:E,B43)</f>
        <v>0</v>
      </c>
      <c r="T43" s="42">
        <f ca="1">SUMIFS('Отчет 23-28.02'!P:P,'Отчет 23-28.02'!C:C,"Возвраты",'Отчет 23-28.02'!E:E,B43)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23-28.02'!P:P,'Отчет 23-28.02'!C:C,"Вознаграждение Ozon",'Отчет 23-28.02'!E:E,B43)</f>
        <v>0</v>
      </c>
      <c r="Y43" s="45">
        <f t="shared" ca="1" si="28"/>
        <v>0</v>
      </c>
      <c r="Z43" s="42">
        <f ca="1">-SUMIFS('Отчет 23-28.02'!P:P,'Отчет 23-28.02'!C:C,"Услуги доставки",'Отчет 23-28.02'!E:E,B43)</f>
        <v>0</v>
      </c>
      <c r="AA43" s="32"/>
      <c r="AB43" s="55"/>
      <c r="AC43" s="42"/>
      <c r="AD43" s="46" t="e">
        <f t="shared" ca="1" si="29"/>
        <v>#DIV/0!</v>
      </c>
      <c r="AE43" s="47" t="e">
        <f t="shared" ca="1" si="30"/>
        <v>#DIV/0!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 t="e">
        <f t="array" aca="1" ref="AL43" ca="1">_xlfn.IFS(R43=0,AE43,R43&lt;0,AE43/-R43,R43&gt;0,AE43/R43)</f>
        <v>#DIV/0!</v>
      </c>
      <c r="AM43" s="50">
        <f t="shared" ca="1" si="36"/>
        <v>0</v>
      </c>
      <c r="AN43" s="51" t="e">
        <f t="shared" ca="1" si="37"/>
        <v>#DIV/0!</v>
      </c>
      <c r="AP43" s="53" t="e">
        <f t="shared" ca="1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23-28.02'!H:H,'Отчет 23-28.02'!D:D,"Выручка",'Отчет 23-28.02'!E:E,B44)</f>
        <v>0</v>
      </c>
      <c r="Q44" s="39">
        <f ca="1">SUMIFS('Отчет 23-28.02'!H:H,'Отчет 23-28.02'!D:D,"Возврат выручки",'Отчет 23-28.02'!E:E,B44)</f>
        <v>0</v>
      </c>
      <c r="R44" s="40">
        <f t="shared" ca="1" si="24"/>
        <v>0</v>
      </c>
      <c r="S44" s="41">
        <f ca="1">SUMIFS('Отчет 23-28.02'!P:P,'Отчет 23-28.02'!C:C,"Продажи",'Отчет 23-28.02'!E:E,B44)</f>
        <v>0</v>
      </c>
      <c r="T44" s="42">
        <f ca="1">SUMIFS('Отчет 23-28.02'!P:P,'Отчет 23-28.02'!C:C,"Возвраты",'Отчет 23-28.02'!E:E,B44)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23-28.02'!P:P,'Отчет 23-28.02'!C:C,"Вознаграждение Ozon",'Отчет 23-28.02'!E:E,B44)</f>
        <v>0</v>
      </c>
      <c r="Y44" s="45">
        <f t="shared" ca="1" si="28"/>
        <v>0</v>
      </c>
      <c r="Z44" s="42">
        <f ca="1">-SUMIFS('Отчет 23-28.02'!P:P,'Отчет 23-28.02'!C:C,"Услуги доставки",'Отчет 23-28.02'!E:E,B44)</f>
        <v>0</v>
      </c>
      <c r="AA44" s="32"/>
      <c r="AB44" s="55"/>
      <c r="AC44" s="42"/>
      <c r="AD44" s="46" t="e">
        <f t="shared" ca="1" si="29"/>
        <v>#DIV/0!</v>
      </c>
      <c r="AE44" s="47" t="e">
        <f t="shared" ca="1" si="30"/>
        <v>#DIV/0!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 t="e">
        <f t="array" aca="1" ref="AL44" ca="1">_xlfn.IFS(R44=0,AE44,R44&lt;0,AE44/-R44,R44&gt;0,AE44/R44)</f>
        <v>#DIV/0!</v>
      </c>
      <c r="AM44" s="50">
        <f t="shared" ca="1" si="36"/>
        <v>0</v>
      </c>
      <c r="AN44" s="51" t="e">
        <f t="shared" ca="1" si="37"/>
        <v>#DIV/0!</v>
      </c>
      <c r="AP44" s="53" t="e">
        <f t="shared" ca="1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23-28.02'!H:H,'Отчет 23-28.02'!D:D,"Выручка",'Отчет 23-28.02'!E:E,B45)</f>
        <v>0</v>
      </c>
      <c r="Q45" s="39">
        <f ca="1">SUMIFS('Отчет 23-28.02'!H:H,'Отчет 23-28.02'!D:D,"Возврат выручки",'Отчет 23-28.02'!E:E,B45)</f>
        <v>0</v>
      </c>
      <c r="R45" s="40">
        <f t="shared" ca="1" si="24"/>
        <v>0</v>
      </c>
      <c r="S45" s="41">
        <f ca="1">SUMIFS('Отчет 23-28.02'!P:P,'Отчет 23-28.02'!C:C,"Продажи",'Отчет 23-28.02'!E:E,B45)</f>
        <v>0</v>
      </c>
      <c r="T45" s="42">
        <f ca="1">SUMIFS('Отчет 23-28.02'!P:P,'Отчет 23-28.02'!C:C,"Возвраты",'Отчет 23-28.02'!E:E,B45)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23-28.02'!P:P,'Отчет 23-28.02'!C:C,"Вознаграждение Ozon",'Отчет 23-28.02'!E:E,B45)</f>
        <v>0</v>
      </c>
      <c r="Y45" s="45">
        <f t="shared" ca="1" si="28"/>
        <v>0</v>
      </c>
      <c r="Z45" s="42">
        <f ca="1">-SUMIFS('Отчет 23-28.02'!P:P,'Отчет 23-28.02'!C:C,"Услуги доставки",'Отчет 23-28.02'!E:E,B45)</f>
        <v>0</v>
      </c>
      <c r="AA45" s="32"/>
      <c r="AB45" s="55"/>
      <c r="AC45" s="42"/>
      <c r="AD45" s="46" t="e">
        <f t="shared" ca="1" si="29"/>
        <v>#DIV/0!</v>
      </c>
      <c r="AE45" s="47" t="e">
        <f t="shared" ca="1" si="30"/>
        <v>#DIV/0!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 t="e">
        <f t="array" aca="1" ref="AL45" ca="1">_xlfn.IFS(R45=0,AE45,R45&lt;0,AE45/-R45,R45&gt;0,AE45/R45)</f>
        <v>#DIV/0!</v>
      </c>
      <c r="AM45" s="50">
        <f t="shared" ca="1" si="36"/>
        <v>0</v>
      </c>
      <c r="AN45" s="51" t="e">
        <f t="shared" ca="1" si="37"/>
        <v>#DIV/0!</v>
      </c>
      <c r="AP45" s="53" t="e">
        <f t="shared" ca="1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23-28.02'!H:H,'Отчет 23-28.02'!D:D,"Выручка",'Отчет 23-28.02'!E:E,B46)</f>
        <v>0</v>
      </c>
      <c r="Q46" s="39">
        <f ca="1">SUMIFS('Отчет 23-28.02'!H:H,'Отчет 23-28.02'!D:D,"Возврат выручки",'Отчет 23-28.02'!E:E,B46)</f>
        <v>0</v>
      </c>
      <c r="R46" s="40">
        <f t="shared" ca="1" si="24"/>
        <v>0</v>
      </c>
      <c r="S46" s="41">
        <f ca="1">SUMIFS('Отчет 23-28.02'!P:P,'Отчет 23-28.02'!C:C,"Продажи",'Отчет 23-28.02'!E:E,B46)</f>
        <v>0</v>
      </c>
      <c r="T46" s="42">
        <f ca="1">SUMIFS('Отчет 23-28.02'!P:P,'Отчет 23-28.02'!C:C,"Возвраты",'Отчет 23-28.02'!E:E,B46)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23-28.02'!P:P,'Отчет 23-28.02'!C:C,"Вознаграждение Ozon",'Отчет 23-28.02'!E:E,B46)</f>
        <v>0</v>
      </c>
      <c r="Y46" s="45">
        <f t="shared" ca="1" si="28"/>
        <v>0</v>
      </c>
      <c r="Z46" s="42">
        <f ca="1">-SUMIFS('Отчет 23-28.02'!P:P,'Отчет 23-28.02'!C:C,"Услуги доставки",'Отчет 23-28.02'!E:E,B46)</f>
        <v>0</v>
      </c>
      <c r="AA46" s="32"/>
      <c r="AB46" s="55"/>
      <c r="AC46" s="42"/>
      <c r="AD46" s="46" t="e">
        <f t="shared" ca="1" si="29"/>
        <v>#DIV/0!</v>
      </c>
      <c r="AE46" s="47" t="e">
        <f t="shared" ca="1" si="30"/>
        <v>#DIV/0!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 t="e">
        <f t="array" aca="1" ref="AL46" ca="1">_xlfn.IFS(R46=0,AE46,R46&lt;0,AE46/-R46,R46&gt;0,AE46/R46)</f>
        <v>#DIV/0!</v>
      </c>
      <c r="AM46" s="50">
        <f t="shared" ca="1" si="36"/>
        <v>0</v>
      </c>
      <c r="AN46" s="51" t="e">
        <f t="shared" ca="1" si="37"/>
        <v>#DIV/0!</v>
      </c>
      <c r="AP46" s="53" t="e">
        <f t="shared" ca="1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23-28.02'!H:H,'Отчет 23-28.02'!D:D,"Выручка",'Отчет 23-28.02'!E:E,B47)</f>
        <v>0</v>
      </c>
      <c r="Q47" s="39">
        <f ca="1">SUMIFS('Отчет 23-28.02'!H:H,'Отчет 23-28.02'!D:D,"Возврат выручки",'Отчет 23-28.02'!E:E,B47)</f>
        <v>0</v>
      </c>
      <c r="R47" s="40">
        <f t="shared" ca="1" si="24"/>
        <v>0</v>
      </c>
      <c r="S47" s="41">
        <f ca="1">SUMIFS('Отчет 23-28.02'!P:P,'Отчет 23-28.02'!C:C,"Продажи",'Отчет 23-28.02'!E:E,B47)</f>
        <v>0</v>
      </c>
      <c r="T47" s="42">
        <f ca="1">SUMIFS('Отчет 23-28.02'!P:P,'Отчет 23-28.02'!C:C,"Возвраты",'Отчет 23-28.02'!E:E,B47)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23-28.02'!P:P,'Отчет 23-28.02'!C:C,"Вознаграждение Ozon",'Отчет 23-28.02'!E:E,B47)</f>
        <v>0</v>
      </c>
      <c r="Y47" s="45">
        <f t="shared" ca="1" si="28"/>
        <v>0</v>
      </c>
      <c r="Z47" s="42">
        <f ca="1">-SUMIFS('Отчет 23-28.02'!P:P,'Отчет 23-28.02'!C:C,"Услуги доставки",'Отчет 23-28.02'!E:E,B47)</f>
        <v>0</v>
      </c>
      <c r="AA47" s="32"/>
      <c r="AB47" s="55"/>
      <c r="AC47" s="42"/>
      <c r="AD47" s="46" t="e">
        <f t="shared" ca="1" si="29"/>
        <v>#DIV/0!</v>
      </c>
      <c r="AE47" s="47" t="e">
        <f t="shared" ca="1" si="30"/>
        <v>#DIV/0!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 t="e">
        <f t="array" aca="1" ref="AL47" ca="1">_xlfn.IFS(R47=0,AE47,R47&lt;0,AE47/-R47,R47&gt;0,AE47/R47)</f>
        <v>#DIV/0!</v>
      </c>
      <c r="AM47" s="50">
        <f t="shared" ca="1" si="36"/>
        <v>0</v>
      </c>
      <c r="AN47" s="51" t="e">
        <f t="shared" ca="1" si="37"/>
        <v>#DIV/0!</v>
      </c>
      <c r="AP47" s="53" t="e">
        <f t="shared" ca="1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 t="e">
        <f ca="1">SUM(AD28:AD47)</f>
        <v>#DIV/0!</v>
      </c>
      <c r="AE49" s="90" t="e">
        <f ca="1"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 ca="1"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 t="e">
        <f ca="1">AD26+AD49</f>
        <v>#DIV/0!</v>
      </c>
      <c r="AE51" s="126" t="e">
        <f ca="1">AE26+AE49</f>
        <v>#DIV/0!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 t="e">
        <f ca="1"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 ca="1">AP51-K58-K60</f>
        <v>#DIV/0!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09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{2EEDF49F-40B8-475F-9777-1C4B9D456666}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{B28110F1-A3DD-428B-AF71-4955092AA2D8}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{2197F4B9-AE93-4E26-A687-9AE2873C8703}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{B21E25B3-8B3A-459F-B2B2-5F81C2688DBA}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{E669C710-459B-4AAA-A08B-3592BC6042F2}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{7E81658C-1105-4038-88EE-CFF1247B3CEB}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{06873FEC-E9B3-4A92-92AD-30618234BF14}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{0526B52F-3961-4AB3-9524-B8B7B2897795}</x14:id>
        </ext>
      </extLst>
    </cfRule>
  </conditionalFormatting>
  <conditionalFormatting sqref="P50">
    <cfRule type="cellIs" dxfId="208" priority="36" operator="greaterThan">
      <formula>120</formula>
    </cfRule>
  </conditionalFormatting>
  <conditionalFormatting sqref="Q50">
    <cfRule type="cellIs" dxfId="207" priority="35" operator="greaterThan">
      <formula>120</formula>
    </cfRule>
  </conditionalFormatting>
  <conditionalFormatting sqref="R50">
    <cfRule type="cellIs" dxfId="206" priority="34" operator="greaterThan">
      <formula>120</formula>
    </cfRule>
  </conditionalFormatting>
  <conditionalFormatting sqref="S50">
    <cfRule type="cellIs" dxfId="205" priority="33" operator="greaterThan">
      <formula>120</formula>
    </cfRule>
  </conditionalFormatting>
  <conditionalFormatting sqref="T50">
    <cfRule type="cellIs" dxfId="204" priority="32" operator="greaterThan">
      <formula>120</formula>
    </cfRule>
  </conditionalFormatting>
  <conditionalFormatting sqref="U50">
    <cfRule type="cellIs" dxfId="203" priority="31" operator="greaterThan">
      <formula>120</formula>
    </cfRule>
  </conditionalFormatting>
  <conditionalFormatting sqref="W50">
    <cfRule type="cellIs" dxfId="202" priority="29" operator="greaterThan">
      <formula>120</formula>
    </cfRule>
  </conditionalFormatting>
  <conditionalFormatting sqref="X50">
    <cfRule type="cellIs" dxfId="201" priority="28" operator="greaterThan">
      <formula>120</formula>
    </cfRule>
  </conditionalFormatting>
  <conditionalFormatting sqref="Z50">
    <cfRule type="cellIs" dxfId="200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{4D608CC6-E7C3-4959-96AE-3253293F8318}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{B8075052-AF4B-44DE-BF51-77DC833D3312}</x14:id>
        </ext>
      </extLst>
    </cfRule>
  </conditionalFormatting>
  <conditionalFormatting sqref="J8:J9">
    <cfRule type="cellIs" dxfId="199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{AB8509B7-971E-490D-B290-BE2F3D311212}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{217406B8-4344-4C14-AB5D-955AD64DBA1E}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{CBD74A0C-14F8-4389-AFC1-53967D294EC7}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{0885CF1A-8660-4959-AEED-CC6AC6B2E6C2}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{C1079CF9-F3DD-4E7A-BA20-C869A59CDE7A}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{1CAE3DF1-1E42-42C2-B04F-A7CB8E0F692F}</x14:id>
        </ext>
      </extLst>
    </cfRule>
  </conditionalFormatting>
  <conditionalFormatting sqref="N50">
    <cfRule type="cellIs" dxfId="198" priority="13" operator="between">
      <formula>0.000001</formula>
      <formula>25</formula>
    </cfRule>
  </conditionalFormatting>
  <conditionalFormatting sqref="V1 V52:V55 V57:V1048576">
    <cfRule type="cellIs" dxfId="19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{F2F84BA5-2A64-4F39-A234-EE8B4F268C7A}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{2FF9DD67-7AB6-46F3-BA33-0512D9F17DBA}</x14:id>
        </ext>
      </extLst>
    </cfRule>
  </conditionalFormatting>
  <conditionalFormatting sqref="V50">
    <cfRule type="cellIs" dxfId="19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{62134EDD-D3F6-49A5-A3D6-1C7EAF38EF5E}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{8F95F49A-06AF-4EE4-B9E4-BC2166D771FA}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{429CB17E-3F88-4DDF-BB15-C4142A2341A2}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{34253C89-A092-46AA-92DB-D76412A117D7}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{722E9564-25A9-4F42-B55D-EF3D77A88547}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{E46C3D99-6719-4CE3-A8A1-346951EF41AB}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{96728C2F-A318-4BF0-8EBF-6BC5CE679B52}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{8A6F01D2-E5FE-47B2-A21E-1E514D8CFE5D}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EDF49F-40B8-475F-9777-1C4B9D4566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B28110F1-A3DD-428B-AF71-4955092A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197F4B9-AE93-4E26-A687-9AE2873C8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21E25B3-8B3A-459F-B2B2-5F81C2688D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669C710-459B-4AAA-A08B-3592BC604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7E81658C-1105-4038-88EE-CFF1247B3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6873FEC-E9B3-4A92-92AD-30618234B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526B52F-3961-4AB3-9524-B8B7B2897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D608CC6-E7C3-4959-96AE-3253293F83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8075052-AF4B-44DE-BF51-77DC833D33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8509B7-971E-490D-B290-BE2F3D3112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217406B8-4344-4C14-AB5D-955AD64DB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BD74A0C-14F8-4389-AFC1-53967D294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885CF1A-8660-4959-AEED-CC6AC6B2E6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1079CF9-F3DD-4E7A-BA20-C869A59CDE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CAE3DF1-1E42-42C2-B04F-A7CB8E0F6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F2F84BA5-2A64-4F39-A234-EE8B4F268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FF9DD67-7AB6-46F3-BA33-0512D9F17D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2134EDD-D3F6-49A5-A3D6-1C7EAF38E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8F95F49A-06AF-4EE4-B9E4-BC2166D771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429CB17E-3F88-4DDF-BB15-C4142A2341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34253C89-A092-46AA-92DB-D76412A11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22E9564-25A9-4F42-B55D-EF3D77A88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E46C3D99-6719-4CE3-A8A1-346951EF41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6728C2F-A318-4BF0-8EBF-6BC5CE679B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A6F01D2-E5FE-47B2-A21E-1E514D8CFE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D52" sqref="AD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1009</v>
      </c>
      <c r="C1" s="3"/>
      <c r="D1" s="4"/>
      <c r="E1" s="4"/>
      <c r="F1" s="4"/>
      <c r="G1" s="4"/>
      <c r="N1" s="296" t="s">
        <v>997</v>
      </c>
      <c r="O1" s="297">
        <v>28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2">
        <f>'Юнит 01.02'!AD1+'Юнит 02-08.02'!AD1+'Юнит 09-15.02'!AD1+'Юнит 16-22.02'!AD1+'Юнит 23-28.02'!AD1</f>
        <v>336462</v>
      </c>
      <c r="AE1" s="342">
        <f ca="1">U51/AD1</f>
        <v>2.2566411660157759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229</v>
      </c>
      <c r="L3" s="36"/>
      <c r="M3" s="36"/>
      <c r="N3" s="37">
        <f>K3/$O$1</f>
        <v>8.1785714285714288</v>
      </c>
      <c r="O3" s="38">
        <f ca="1">R3/$O$1</f>
        <v>4.1428571428571432</v>
      </c>
      <c r="P3" s="32">
        <f ca="1">'Юнит 01.02'!P3+'Юнит 02-08.02'!P3+'Юнит 09-15.02'!P3+'Юнит 16-22.02'!P3+'Юнит 23-28.02'!P3</f>
        <v>123</v>
      </c>
      <c r="Q3" s="32">
        <f ca="1">'Юнит 01.02'!Q3+'Юнит 02-08.02'!Q3+'Юнит 09-15.02'!Q3+'Юнит 16-22.02'!Q3+'Юнит 23-28.02'!Q3</f>
        <v>7</v>
      </c>
      <c r="R3" s="40">
        <f ca="1">P3-Q3</f>
        <v>116</v>
      </c>
      <c r="S3" s="32">
        <f ca="1">'Юнит 01.02'!S3+'Юнит 02-08.02'!S3+'Юнит 09-15.02'!S3+'Юнит 16-22.02'!S3+'Юнит 23-28.02'!S3</f>
        <v>254372</v>
      </c>
      <c r="T3" s="32">
        <f ca="1">'Юнит 01.02'!T3+'Юнит 02-08.02'!T3+'Юнит 09-15.02'!T3+'Юнит 16-22.02'!T3+'Юнит 23-28.02'!T3</f>
        <v>-14292</v>
      </c>
      <c r="U3" s="40">
        <f t="shared" ref="U3:U24" ca="1" si="1">S3+T3</f>
        <v>240080</v>
      </c>
      <c r="V3" s="43">
        <f ca="1">U3/$U$51</f>
        <v>0.31619678798431133</v>
      </c>
      <c r="W3" s="44">
        <f t="shared" ref="W3:W24" ca="1" si="2">R3*H3</f>
        <v>16585.68</v>
      </c>
      <c r="X3" s="32">
        <f ca="1">'Юнит 01.02'!X3+'Юнит 02-08.02'!X3+'Юнит 09-15.02'!X3+'Юнит 16-22.02'!X3+'Юнит 23-28.02'!X3</f>
        <v>103234.40000000001</v>
      </c>
      <c r="Y3" s="45">
        <f t="shared" ref="Y3:Y24" ca="1" si="3">IF(U3=0,0,X3/U3)</f>
        <v>0.43000000000000005</v>
      </c>
      <c r="Z3" s="32">
        <f ca="1">'Юнит 01.02'!Z3+'Юнит 02-08.02'!Z3+'Юнит 09-15.02'!Z3+'Юнит 16-22.02'!Z3+'Юнит 23-28.02'!Z3</f>
        <v>26019.040000000037</v>
      </c>
      <c r="AA3" s="32">
        <f>'Юнит 01.02'!AA3+'Юнит 02-08.02'!AA3+'Юнит 09-15.02'!AA3+'Юнит 16-22.02'!AA3+'Юнит 23-28.02'!AA3</f>
        <v>47163.851865999997</v>
      </c>
      <c r="AB3" s="42"/>
      <c r="AC3" s="42"/>
      <c r="AD3" s="46">
        <f ca="1">U3*1%/$AE$1</f>
        <v>1063.8820367877736</v>
      </c>
      <c r="AE3" s="47">
        <f ca="1">U3-W3-X3-Z3-AA3-AB3-AC3-AD3</f>
        <v>46013.146097212193</v>
      </c>
      <c r="AF3" s="46"/>
      <c r="AG3" s="48">
        <f t="shared" ref="AG3:AG24" ca="1" si="4">IF(R3=0,0,U3/R3)</f>
        <v>2069.655172413793</v>
      </c>
      <c r="AH3" s="49">
        <f t="shared" ref="AH3:AH24" si="5">H3</f>
        <v>142.97999999999999</v>
      </c>
      <c r="AI3" s="49">
        <f t="shared" ref="AI3:AI24" ca="1" si="6">IF(R3=0,0,X3/R3)</f>
        <v>889.95172413793114</v>
      </c>
      <c r="AJ3" s="49">
        <f t="shared" ref="AJ3:AJ24" ca="1" si="7">IF(P3=0,Z3/1,Z3/P3)</f>
        <v>211.536910569106</v>
      </c>
      <c r="AK3" s="49">
        <f t="shared" ref="AK3:AK24" ca="1" si="8">IF(P3=0,0,AA3/P3)</f>
        <v>383.44595013008126</v>
      </c>
      <c r="AL3" s="49">
        <f ca="1">_xlfn.IFS(R3=0,AE3,R3&lt;0,AE3/-R3,R3&gt;0,AE3/R3)</f>
        <v>396.66505256217408</v>
      </c>
      <c r="AM3" s="50">
        <f t="shared" ref="AM3:AM24" ca="1" si="9">IF(AG3=0,0,AL3/AG3)</f>
        <v>0.19165755621964425</v>
      </c>
      <c r="AN3" s="51">
        <f t="shared" ref="AN3:AN24" ca="1" si="10">IF(AH3=0,0,AL3/AH3)</f>
        <v>2.7742694961685137</v>
      </c>
      <c r="AP3" s="53">
        <f t="shared" ref="AP3:AP24" ca="1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14</v>
      </c>
      <c r="L4" s="36"/>
      <c r="M4" s="36"/>
      <c r="N4" s="37">
        <f t="shared" ref="N4:N24" si="12">K4/$O$1</f>
        <v>0.5</v>
      </c>
      <c r="O4" s="38">
        <f t="shared" ref="O4:O24" ca="1" si="13">R4/$O$1</f>
        <v>7.1428571428571425E-2</v>
      </c>
      <c r="P4" s="32">
        <f ca="1">'Юнит 01.02'!P4+'Юнит 02-08.02'!P4+'Юнит 09-15.02'!P4+'Юнит 16-22.02'!P4+'Юнит 23-28.02'!P4</f>
        <v>2</v>
      </c>
      <c r="Q4" s="32">
        <f ca="1">'Юнит 01.02'!Q4+'Юнит 02-08.02'!Q4+'Юнит 09-15.02'!Q4+'Юнит 16-22.02'!Q4+'Юнит 23-28.02'!Q4</f>
        <v>0</v>
      </c>
      <c r="R4" s="40">
        <f t="shared" ref="R4:R24" ca="1" si="14">P4-Q4</f>
        <v>2</v>
      </c>
      <c r="S4" s="32">
        <f ca="1">'Юнит 01.02'!S4+'Юнит 02-08.02'!S4+'Юнит 09-15.02'!S4+'Юнит 16-22.02'!S4+'Юнит 23-28.02'!S4</f>
        <v>3700</v>
      </c>
      <c r="T4" s="32">
        <f ca="1">'Юнит 01.02'!T4+'Юнит 02-08.02'!T4+'Юнит 09-15.02'!T4+'Юнит 16-22.02'!T4+'Юнит 23-28.02'!T4</f>
        <v>0</v>
      </c>
      <c r="U4" s="40">
        <f t="shared" ca="1" si="1"/>
        <v>3700</v>
      </c>
      <c r="V4" s="43">
        <f t="shared" ref="V4:V24" ca="1" si="15">U4/$U$51</f>
        <v>4.8730761227172275E-3</v>
      </c>
      <c r="W4" s="44">
        <f t="shared" ca="1" si="2"/>
        <v>246.18</v>
      </c>
      <c r="X4" s="32">
        <f ca="1">'Юнит 01.02'!X4+'Юнит 02-08.02'!X4+'Юнит 09-15.02'!X4+'Юнит 16-22.02'!X4+'Юнит 23-28.02'!X4</f>
        <v>1591</v>
      </c>
      <c r="Y4" s="45">
        <f t="shared" ca="1" si="3"/>
        <v>0.43</v>
      </c>
      <c r="Z4" s="32">
        <f ca="1">'Юнит 01.02'!Z4+'Юнит 02-08.02'!Z4+'Юнит 09-15.02'!Z4+'Юнит 16-22.02'!Z4+'Юнит 23-28.02'!Z4</f>
        <v>558.41000000000008</v>
      </c>
      <c r="AA4" s="32">
        <f>'Юнит 01.02'!AA4+'Юнит 02-08.02'!AA4+'Юнит 09-15.02'!AA4+'Юнит 16-22.02'!AA4+'Юнит 23-28.02'!AA4</f>
        <v>1693.2410259999999</v>
      </c>
      <c r="AB4" s="42"/>
      <c r="AC4" s="42"/>
      <c r="AD4" s="46">
        <f t="shared" ref="AD4:AD23" ca="1" si="16">U4*1%/$AE$1</f>
        <v>16.396049384016838</v>
      </c>
      <c r="AE4" s="47">
        <f t="shared" ref="AE4:AE24" ca="1" si="17">U4-W4-X4-Z4-AA4-AB4-AC4-AD4</f>
        <v>-405.2270753840167</v>
      </c>
      <c r="AF4" s="46"/>
      <c r="AG4" s="48">
        <f t="shared" ca="1" si="4"/>
        <v>1850</v>
      </c>
      <c r="AH4" s="49">
        <f t="shared" si="5"/>
        <v>123.09</v>
      </c>
      <c r="AI4" s="49">
        <f t="shared" ca="1" si="6"/>
        <v>795.5</v>
      </c>
      <c r="AJ4" s="49">
        <f t="shared" ca="1" si="7"/>
        <v>279.20500000000004</v>
      </c>
      <c r="AK4" s="49">
        <f t="shared" ca="1" si="8"/>
        <v>846.62051299999996</v>
      </c>
      <c r="AL4" s="49">
        <f t="array" aca="1" ref="AL4" ca="1">_xlfn.IFS(R4=0,AE4,R4&lt;0,AE4/-R4,R4&gt;0,AE4/R4)</f>
        <v>-202.61353769200835</v>
      </c>
      <c r="AM4" s="50">
        <f t="shared" ca="1" si="9"/>
        <v>-0.10952083118486938</v>
      </c>
      <c r="AN4" s="51">
        <f t="shared" ca="1" si="10"/>
        <v>-1.6460600998619574</v>
      </c>
      <c r="AP4" s="53">
        <f t="shared" ca="1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5</v>
      </c>
      <c r="L5" s="36"/>
      <c r="M5" s="36"/>
      <c r="N5" s="37">
        <f t="shared" si="12"/>
        <v>0.17857142857142858</v>
      </c>
      <c r="O5" s="38">
        <f t="shared" ca="1" si="13"/>
        <v>0.10714285714285714</v>
      </c>
      <c r="P5" s="32">
        <f ca="1">'Юнит 01.02'!P5+'Юнит 02-08.02'!P5+'Юнит 09-15.02'!P5+'Юнит 16-22.02'!P5+'Юнит 23-28.02'!P5</f>
        <v>4</v>
      </c>
      <c r="Q5" s="32">
        <f ca="1">'Юнит 01.02'!Q5+'Юнит 02-08.02'!Q5+'Юнит 09-15.02'!Q5+'Юнит 16-22.02'!Q5+'Юнит 23-28.02'!Q5</f>
        <v>1</v>
      </c>
      <c r="R5" s="40">
        <f t="shared" ca="1" si="14"/>
        <v>3</v>
      </c>
      <c r="S5" s="32">
        <f ca="1">'Юнит 01.02'!S5+'Юнит 02-08.02'!S5+'Юнит 09-15.02'!S5+'Юнит 16-22.02'!S5+'Юнит 23-28.02'!S5</f>
        <v>6965</v>
      </c>
      <c r="T5" s="32">
        <f ca="1">'Юнит 01.02'!T5+'Юнит 02-08.02'!T5+'Юнит 09-15.02'!T5+'Юнит 16-22.02'!T5+'Юнит 23-28.02'!T5</f>
        <v>-1655</v>
      </c>
      <c r="U5" s="40">
        <f t="shared" ca="1" si="1"/>
        <v>5310</v>
      </c>
      <c r="V5" s="43">
        <f t="shared" ca="1" si="15"/>
        <v>6.993522759899588E-3</v>
      </c>
      <c r="W5" s="44">
        <f t="shared" ca="1" si="2"/>
        <v>369.27</v>
      </c>
      <c r="X5" s="32">
        <f ca="1">'Юнит 01.02'!X5+'Юнит 02-08.02'!X5+'Юнит 09-15.02'!X5+'Юнит 16-22.02'!X5+'Юнит 23-28.02'!X5</f>
        <v>2283.3000000000002</v>
      </c>
      <c r="Y5" s="45">
        <f t="shared" ca="1" si="3"/>
        <v>0.43000000000000005</v>
      </c>
      <c r="Z5" s="32">
        <f ca="1">'Юнит 01.02'!Z5+'Юнит 02-08.02'!Z5+'Юнит 09-15.02'!Z5+'Юнит 16-22.02'!Z5+'Юнит 23-28.02'!Z5</f>
        <v>787.2</v>
      </c>
      <c r="AA5" s="32">
        <f>'Юнит 01.02'!AA5+'Юнит 02-08.02'!AA5+'Юнит 09-15.02'!AA5+'Юнит 16-22.02'!AA5+'Юнит 23-28.02'!AA5</f>
        <v>1221.3</v>
      </c>
      <c r="AB5" s="55"/>
      <c r="AC5" s="42"/>
      <c r="AD5" s="46">
        <f t="shared" ca="1" si="16"/>
        <v>23.530546548413355</v>
      </c>
      <c r="AE5" s="47">
        <f t="shared" ca="1" si="17"/>
        <v>625.39945345158606</v>
      </c>
      <c r="AF5" s="46"/>
      <c r="AG5" s="48">
        <f t="shared" ca="1" si="4"/>
        <v>1770</v>
      </c>
      <c r="AH5" s="49">
        <f t="shared" si="5"/>
        <v>123.09</v>
      </c>
      <c r="AI5" s="49">
        <f t="shared" ca="1" si="6"/>
        <v>761.1</v>
      </c>
      <c r="AJ5" s="49">
        <f t="shared" ca="1" si="7"/>
        <v>196.8</v>
      </c>
      <c r="AK5" s="49">
        <f t="shared" ca="1" si="8"/>
        <v>305.32499999999999</v>
      </c>
      <c r="AL5" s="49">
        <f t="array" aca="1" ref="AL5" ca="1">_xlfn.IFS(R5=0,AE5,R5&lt;0,AE5/-R5,R5&gt;0,AE5/R5)</f>
        <v>208.46648448386202</v>
      </c>
      <c r="AM5" s="50">
        <f t="shared" ca="1" si="9"/>
        <v>0.11777767484963955</v>
      </c>
      <c r="AN5" s="51">
        <f t="shared" ca="1" si="10"/>
        <v>1.6936102403433424</v>
      </c>
      <c r="AP5" s="53">
        <f t="shared" ca="1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18</v>
      </c>
      <c r="L6" s="36"/>
      <c r="M6" s="36"/>
      <c r="N6" s="37">
        <f t="shared" si="12"/>
        <v>0.6428571428571429</v>
      </c>
      <c r="O6" s="38">
        <f t="shared" ca="1" si="13"/>
        <v>0.32142857142857145</v>
      </c>
      <c r="P6" s="32">
        <f ca="1">'Юнит 01.02'!P6+'Юнит 02-08.02'!P6+'Юнит 09-15.02'!P6+'Юнит 16-22.02'!P6+'Юнит 23-28.02'!P6</f>
        <v>9</v>
      </c>
      <c r="Q6" s="32">
        <f ca="1">'Юнит 01.02'!Q6+'Юнит 02-08.02'!Q6+'Юнит 09-15.02'!Q6+'Юнит 16-22.02'!Q6+'Юнит 23-28.02'!Q6</f>
        <v>0</v>
      </c>
      <c r="R6" s="40">
        <f t="shared" ca="1" si="14"/>
        <v>9</v>
      </c>
      <c r="S6" s="32">
        <f ca="1">'Юнит 01.02'!S6+'Юнит 02-08.02'!S6+'Юнит 09-15.02'!S6+'Юнит 16-22.02'!S6+'Юнит 23-28.02'!S6</f>
        <v>21600.000000000004</v>
      </c>
      <c r="T6" s="32">
        <f ca="1">'Юнит 01.02'!T6+'Юнит 02-08.02'!T6+'Юнит 09-15.02'!T6+'Юнит 16-22.02'!T6+'Юнит 23-28.02'!T6</f>
        <v>0</v>
      </c>
      <c r="U6" s="40">
        <f t="shared" ca="1" si="1"/>
        <v>21600.000000000004</v>
      </c>
      <c r="V6" s="43">
        <f t="shared" ca="1" si="15"/>
        <v>2.8448228175862737E-2</v>
      </c>
      <c r="W6" s="44">
        <f t="shared" ca="1" si="2"/>
        <v>1107.81</v>
      </c>
      <c r="X6" s="32">
        <f ca="1">'Юнит 01.02'!X6+'Юнит 02-08.02'!X6+'Юнит 09-15.02'!X6+'Юнит 16-22.02'!X6+'Юнит 23-28.02'!X6</f>
        <v>9288</v>
      </c>
      <c r="Y6" s="45">
        <f t="shared" ca="1" si="3"/>
        <v>0.42999999999999994</v>
      </c>
      <c r="Z6" s="32">
        <f ca="1">'Юнит 01.02'!Z6+'Юнит 02-08.02'!Z6+'Юнит 09-15.02'!Z6+'Юнит 16-22.02'!Z6+'Юнит 23-28.02'!Z6</f>
        <v>1782.6699999999996</v>
      </c>
      <c r="AA6" s="32">
        <f>'Юнит 01.02'!AA6+'Юнит 02-08.02'!AA6+'Юнит 09-15.02'!AA6+'Юнит 16-22.02'!AA6+'Юнит 23-28.02'!AA6</f>
        <v>6524.5140449999999</v>
      </c>
      <c r="AB6" s="55"/>
      <c r="AC6" s="42"/>
      <c r="AD6" s="46">
        <f t="shared" ca="1" si="16"/>
        <v>95.717477485071285</v>
      </c>
      <c r="AE6" s="47">
        <f t="shared" ca="1" si="17"/>
        <v>2801.2884775149309</v>
      </c>
      <c r="AF6" s="46"/>
      <c r="AG6" s="48">
        <f t="shared" ca="1" si="4"/>
        <v>2400.0000000000005</v>
      </c>
      <c r="AH6" s="49">
        <f t="shared" si="5"/>
        <v>123.09</v>
      </c>
      <c r="AI6" s="49">
        <f t="shared" ca="1" si="6"/>
        <v>1032</v>
      </c>
      <c r="AJ6" s="49">
        <f t="shared" ca="1" si="7"/>
        <v>198.0744444444444</v>
      </c>
      <c r="AK6" s="49">
        <f t="shared" ca="1" si="8"/>
        <v>724.94600500000001</v>
      </c>
      <c r="AL6" s="49">
        <f t="array" aca="1" ref="AL6" ca="1">_xlfn.IFS(R6=0,AE6,R6&lt;0,AE6/-R6,R6&gt;0,AE6/R6)</f>
        <v>311.2542752794368</v>
      </c>
      <c r="AM6" s="50">
        <f t="shared" ca="1" si="9"/>
        <v>0.12968928136643199</v>
      </c>
      <c r="AN6" s="51">
        <f t="shared" ca="1" si="10"/>
        <v>2.5286723152119328</v>
      </c>
      <c r="AP6" s="53">
        <f t="shared" ca="1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55</v>
      </c>
      <c r="L7" s="36"/>
      <c r="M7" s="36"/>
      <c r="N7" s="37">
        <f t="shared" si="12"/>
        <v>1.9642857142857142</v>
      </c>
      <c r="O7" s="38">
        <f t="shared" ca="1" si="13"/>
        <v>0.75</v>
      </c>
      <c r="P7" s="32">
        <f ca="1">'Юнит 01.02'!P7+'Юнит 02-08.02'!P7+'Юнит 09-15.02'!P7+'Юнит 16-22.02'!P7+'Юнит 23-28.02'!P7</f>
        <v>21</v>
      </c>
      <c r="Q7" s="32">
        <f ca="1">'Юнит 01.02'!Q7+'Юнит 02-08.02'!Q7+'Юнит 09-15.02'!Q7+'Юнит 16-22.02'!Q7+'Юнит 23-28.02'!Q7</f>
        <v>0</v>
      </c>
      <c r="R7" s="40">
        <f t="shared" ca="1" si="14"/>
        <v>21</v>
      </c>
      <c r="S7" s="32">
        <f ca="1">'Юнит 01.02'!S7+'Юнит 02-08.02'!S7+'Юнит 09-15.02'!S7+'Юнит 16-22.02'!S7+'Юнит 23-28.02'!S7</f>
        <v>45800</v>
      </c>
      <c r="T7" s="32">
        <f ca="1">'Юнит 01.02'!T7+'Юнит 02-08.02'!T7+'Юнит 09-15.02'!T7+'Юнит 16-22.02'!T7+'Юнит 23-28.02'!T7</f>
        <v>0</v>
      </c>
      <c r="U7" s="40">
        <f t="shared" ca="1" si="1"/>
        <v>45800</v>
      </c>
      <c r="V7" s="43">
        <f t="shared" ca="1" si="15"/>
        <v>6.032078011363487E-2</v>
      </c>
      <c r="W7" s="44">
        <f t="shared" ca="1" si="2"/>
        <v>2462.04</v>
      </c>
      <c r="X7" s="32">
        <f ca="1">'Юнит 01.02'!X7+'Юнит 02-08.02'!X7+'Юнит 09-15.02'!X7+'Юнит 16-22.02'!X7+'Юнит 23-28.02'!X7</f>
        <v>19694</v>
      </c>
      <c r="Y7" s="45">
        <f t="shared" ca="1" si="3"/>
        <v>0.43</v>
      </c>
      <c r="Z7" s="32">
        <f ca="1">'Юнит 01.02'!Z7+'Юнит 02-08.02'!Z7+'Юнит 09-15.02'!Z7+'Юнит 16-22.02'!Z7+'Юнит 23-28.02'!Z7</f>
        <v>5323.1899999999987</v>
      </c>
      <c r="AA7" s="32">
        <f>'Юнит 01.02'!AA7+'Юнит 02-08.02'!AA7+'Юнит 09-15.02'!AA7+'Юнит 16-22.02'!AA7+'Юнит 23-28.02'!AA7</f>
        <v>13818.076923000001</v>
      </c>
      <c r="AB7" s="55"/>
      <c r="AC7" s="42"/>
      <c r="AD7" s="46">
        <f t="shared" ca="1" si="16"/>
        <v>202.95650318593815</v>
      </c>
      <c r="AE7" s="47">
        <f t="shared" ca="1" si="17"/>
        <v>4299.7365738140616</v>
      </c>
      <c r="AF7" s="46"/>
      <c r="AG7" s="48">
        <f t="shared" ca="1" si="4"/>
        <v>2180.9523809523807</v>
      </c>
      <c r="AH7" s="49">
        <f t="shared" si="5"/>
        <v>117.24</v>
      </c>
      <c r="AI7" s="49">
        <f t="shared" ca="1" si="6"/>
        <v>937.80952380952385</v>
      </c>
      <c r="AJ7" s="49">
        <f t="shared" ca="1" si="7"/>
        <v>253.48523809523803</v>
      </c>
      <c r="AK7" s="49">
        <f t="shared" ca="1" si="8"/>
        <v>658.00366300000007</v>
      </c>
      <c r="AL7" s="49">
        <f t="array" aca="1" ref="AL7" ca="1">_xlfn.IFS(R7=0,AE7,R7&lt;0,AE7/-R7,R7&gt;0,AE7/R7)</f>
        <v>204.74936065781245</v>
      </c>
      <c r="AM7" s="50">
        <f t="shared" ca="1" si="9"/>
        <v>9.3880711218647633E-2</v>
      </c>
      <c r="AN7" s="51">
        <f t="shared" ca="1" si="10"/>
        <v>1.7464121516360667</v>
      </c>
      <c r="AP7" s="53">
        <f t="shared" ca="1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11</v>
      </c>
      <c r="L8" s="36"/>
      <c r="M8" s="36"/>
      <c r="N8" s="37">
        <f t="shared" si="12"/>
        <v>0.39285714285714285</v>
      </c>
      <c r="O8" s="38">
        <f t="shared" ca="1" si="13"/>
        <v>0.17857142857142858</v>
      </c>
      <c r="P8" s="32">
        <f ca="1">'Юнит 01.02'!P8+'Юнит 02-08.02'!P8+'Юнит 09-15.02'!P8+'Юнит 16-22.02'!P8+'Юнит 23-28.02'!P8</f>
        <v>5</v>
      </c>
      <c r="Q8" s="32">
        <f ca="1">'Юнит 01.02'!Q8+'Юнит 02-08.02'!Q8+'Юнит 09-15.02'!Q8+'Юнит 16-22.02'!Q8+'Юнит 23-28.02'!Q8</f>
        <v>0</v>
      </c>
      <c r="R8" s="40">
        <f t="shared" ca="1" si="14"/>
        <v>5</v>
      </c>
      <c r="S8" s="32">
        <f ca="1">'Юнит 01.02'!S8+'Юнит 02-08.02'!S8+'Юнит 09-15.02'!S8+'Юнит 16-22.02'!S8+'Юнит 23-28.02'!S8</f>
        <v>8719</v>
      </c>
      <c r="T8" s="32">
        <f ca="1">'Юнит 01.02'!T8+'Юнит 02-08.02'!T8+'Юнит 09-15.02'!T8+'Юнит 16-22.02'!T8+'Юнит 23-28.02'!T8</f>
        <v>0</v>
      </c>
      <c r="U8" s="40">
        <f t="shared" ca="1" si="1"/>
        <v>8719</v>
      </c>
      <c r="V8" s="43">
        <f t="shared" ca="1" si="15"/>
        <v>1.1483338030803109E-2</v>
      </c>
      <c r="W8" s="44">
        <f t="shared" ca="1" si="2"/>
        <v>615</v>
      </c>
      <c r="X8" s="32">
        <f ca="1">'Юнит 01.02'!X8+'Юнит 02-08.02'!X8+'Юнит 09-15.02'!X8+'Юнит 16-22.02'!X8+'Юнит 23-28.02'!X8</f>
        <v>3749.17</v>
      </c>
      <c r="Y8" s="45">
        <f t="shared" ca="1" si="3"/>
        <v>0.43</v>
      </c>
      <c r="Z8" s="32">
        <f ca="1">'Юнит 01.02'!Z8+'Юнит 02-08.02'!Z8+'Юнит 09-15.02'!Z8+'Юнит 16-22.02'!Z8+'Юнит 23-28.02'!Z8</f>
        <v>891.84</v>
      </c>
      <c r="AA8" s="32">
        <f>'Юнит 01.02'!AA8+'Юнит 02-08.02'!AA8+'Юнит 09-15.02'!AA8+'Юнит 16-22.02'!AA8+'Юнит 23-28.02'!AA8</f>
        <v>2419.37</v>
      </c>
      <c r="AB8" s="55"/>
      <c r="AC8" s="42"/>
      <c r="AD8" s="46">
        <f t="shared" ca="1" si="16"/>
        <v>38.637068805200755</v>
      </c>
      <c r="AE8" s="47">
        <f t="shared" ca="1" si="17"/>
        <v>1004.9829311947991</v>
      </c>
      <c r="AF8" s="46"/>
      <c r="AG8" s="48">
        <f t="shared" ca="1" si="4"/>
        <v>1743.8</v>
      </c>
      <c r="AH8" s="49">
        <f t="shared" si="5"/>
        <v>123</v>
      </c>
      <c r="AI8" s="49">
        <f t="shared" ca="1" si="6"/>
        <v>749.83400000000006</v>
      </c>
      <c r="AJ8" s="49">
        <f t="shared" ca="1" si="7"/>
        <v>178.36799999999999</v>
      </c>
      <c r="AK8" s="49">
        <f t="shared" ca="1" si="8"/>
        <v>483.87399999999997</v>
      </c>
      <c r="AL8" s="49">
        <f t="array" aca="1" ref="AL8" ca="1">_xlfn.IFS(R8=0,AE8,R8&lt;0,AE8/-R8,R8&gt;0,AE8/R8)</f>
        <v>200.99658623895982</v>
      </c>
      <c r="AM8" s="50">
        <f t="shared" ca="1" si="9"/>
        <v>0.11526355444372051</v>
      </c>
      <c r="AN8" s="51">
        <f t="shared" ca="1" si="10"/>
        <v>1.6341185873086164</v>
      </c>
      <c r="AP8" s="53">
        <f t="shared" ca="1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22</v>
      </c>
      <c r="L9" s="36"/>
      <c r="M9" s="36"/>
      <c r="N9" s="37">
        <f t="shared" si="12"/>
        <v>0.7857142857142857</v>
      </c>
      <c r="O9" s="38">
        <f t="shared" ca="1" si="13"/>
        <v>0.39285714285714285</v>
      </c>
      <c r="P9" s="32">
        <f ca="1">'Юнит 01.02'!P9+'Юнит 02-08.02'!P9+'Юнит 09-15.02'!P9+'Юнит 16-22.02'!P9+'Юнит 23-28.02'!P9</f>
        <v>11</v>
      </c>
      <c r="Q9" s="32">
        <f ca="1">'Юнит 01.02'!Q9+'Юнит 02-08.02'!Q9+'Юнит 09-15.02'!Q9+'Юнит 16-22.02'!Q9+'Юнит 23-28.02'!Q9</f>
        <v>0</v>
      </c>
      <c r="R9" s="40">
        <f t="shared" ca="1" si="14"/>
        <v>11</v>
      </c>
      <c r="S9" s="32">
        <f ca="1">'Юнит 01.02'!S9+'Юнит 02-08.02'!S9+'Юнит 09-15.02'!S9+'Юнит 16-22.02'!S9+'Юнит 23-28.02'!S9</f>
        <v>21269</v>
      </c>
      <c r="T9" s="32">
        <f ca="1">'Юнит 01.02'!T9+'Юнит 02-08.02'!T9+'Юнит 09-15.02'!T9+'Юнит 16-22.02'!T9+'Юнит 23-28.02'!T9</f>
        <v>0</v>
      </c>
      <c r="U9" s="40">
        <f t="shared" ca="1" si="1"/>
        <v>21269</v>
      </c>
      <c r="V9" s="43">
        <f t="shared" ca="1" si="15"/>
        <v>2.8012285420019649E-2</v>
      </c>
      <c r="W9" s="44">
        <f t="shared" ca="1" si="2"/>
        <v>1353</v>
      </c>
      <c r="X9" s="32">
        <f ca="1">'Юнит 01.02'!X9+'Юнит 02-08.02'!X9+'Юнит 09-15.02'!X9+'Юнит 16-22.02'!X9+'Юнит 23-28.02'!X9</f>
        <v>9145.67</v>
      </c>
      <c r="Y9" s="45">
        <f t="shared" ca="1" si="3"/>
        <v>0.43</v>
      </c>
      <c r="Z9" s="32">
        <f ca="1">'Юнит 01.02'!Z9+'Юнит 02-08.02'!Z9+'Юнит 09-15.02'!Z9+'Юнит 16-22.02'!Z9+'Юнит 23-28.02'!Z9</f>
        <v>2486.2199999999998</v>
      </c>
      <c r="AA9" s="32">
        <f>'Юнит 01.02'!AA9+'Юнит 02-08.02'!AA9+'Юнит 09-15.02'!AA9+'Юнит 16-22.02'!AA9+'Юнит 23-28.02'!AA9</f>
        <v>5868.5420379999996</v>
      </c>
      <c r="AB9" s="55"/>
      <c r="AC9" s="42"/>
      <c r="AD9" s="46">
        <f t="shared" ca="1" si="16"/>
        <v>94.250695769906514</v>
      </c>
      <c r="AE9" s="47">
        <f t="shared" ca="1" si="17"/>
        <v>2321.3172662300944</v>
      </c>
      <c r="AF9" s="46"/>
      <c r="AG9" s="48">
        <f t="shared" ca="1" si="4"/>
        <v>1933.5454545454545</v>
      </c>
      <c r="AH9" s="49">
        <f t="shared" si="5"/>
        <v>123</v>
      </c>
      <c r="AI9" s="49">
        <f t="shared" ca="1" si="6"/>
        <v>831.42454545454541</v>
      </c>
      <c r="AJ9" s="49">
        <f t="shared" ca="1" si="7"/>
        <v>226.01999999999998</v>
      </c>
      <c r="AK9" s="49">
        <f t="shared" ca="1" si="8"/>
        <v>533.50382163636357</v>
      </c>
      <c r="AL9" s="49">
        <f t="array" aca="1" ref="AL9" ca="1">_xlfn.IFS(R9=0,AE9,R9&lt;0,AE9/-R9,R9&gt;0,AE9/R9)</f>
        <v>211.02884238455405</v>
      </c>
      <c r="AM9" s="50">
        <f t="shared" ca="1" si="9"/>
        <v>0.10914087480511987</v>
      </c>
      <c r="AN9" s="51">
        <f t="shared" ca="1" si="10"/>
        <v>1.7156816454028785</v>
      </c>
      <c r="AP9" s="53">
        <f t="shared" ca="1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25</v>
      </c>
      <c r="L10" s="36"/>
      <c r="M10" s="36"/>
      <c r="N10" s="37">
        <f t="shared" si="12"/>
        <v>0.8928571428571429</v>
      </c>
      <c r="O10" s="38">
        <f t="shared" ca="1" si="13"/>
        <v>0.32142857142857145</v>
      </c>
      <c r="P10" s="32">
        <f ca="1">'Юнит 01.02'!P10+'Юнит 02-08.02'!P10+'Юнит 09-15.02'!P10+'Юнит 16-22.02'!P10+'Юнит 23-28.02'!P10</f>
        <v>9</v>
      </c>
      <c r="Q10" s="32">
        <f ca="1">'Юнит 01.02'!Q10+'Юнит 02-08.02'!Q10+'Юнит 09-15.02'!Q10+'Юнит 16-22.02'!Q10+'Юнит 23-28.02'!Q10</f>
        <v>0</v>
      </c>
      <c r="R10" s="40">
        <f t="shared" ca="1" si="14"/>
        <v>9</v>
      </c>
      <c r="S10" s="32">
        <f ca="1">'Юнит 01.02'!S10+'Юнит 02-08.02'!S10+'Юнит 09-15.02'!S10+'Юнит 16-22.02'!S10+'Юнит 23-28.02'!S10</f>
        <v>21200</v>
      </c>
      <c r="T10" s="32">
        <f ca="1">'Юнит 01.02'!T10+'Юнит 02-08.02'!T10+'Юнит 09-15.02'!T10+'Юнит 16-22.02'!T10+'Юнит 23-28.02'!T10</f>
        <v>0</v>
      </c>
      <c r="U10" s="40">
        <f t="shared" ca="1" si="1"/>
        <v>21200</v>
      </c>
      <c r="V10" s="43">
        <f t="shared" ca="1" si="15"/>
        <v>2.7921409135568977E-2</v>
      </c>
      <c r="W10" s="44">
        <f t="shared" ca="1" si="2"/>
        <v>1529.0099999999998</v>
      </c>
      <c r="X10" s="32">
        <f ca="1">'Юнит 01.02'!X10+'Юнит 02-08.02'!X10+'Юнит 09-15.02'!X10+'Юнит 16-22.02'!X10+'Юнит 23-28.02'!X10</f>
        <v>9116</v>
      </c>
      <c r="Y10" s="45">
        <f t="shared" ca="1" si="3"/>
        <v>0.43</v>
      </c>
      <c r="Z10" s="32">
        <f ca="1">'Юнит 01.02'!Z10+'Юнит 02-08.02'!Z10+'Юнит 09-15.02'!Z10+'Юнит 16-22.02'!Z10+'Юнит 23-28.02'!Z10</f>
        <v>1826.31</v>
      </c>
      <c r="AA10" s="32">
        <f>'Юнит 01.02'!AA10+'Юнит 02-08.02'!AA10+'Юнит 09-15.02'!AA10+'Юнит 16-22.02'!AA10+'Юнит 23-28.02'!AA10</f>
        <v>6528.443714</v>
      </c>
      <c r="AB10" s="55"/>
      <c r="AC10" s="42"/>
      <c r="AD10" s="46">
        <f t="shared" ca="1" si="16"/>
        <v>93.944931605718097</v>
      </c>
      <c r="AE10" s="47">
        <f t="shared" ca="1" si="17"/>
        <v>2106.2913543942841</v>
      </c>
      <c r="AF10" s="46"/>
      <c r="AG10" s="48">
        <f t="shared" ca="1" si="4"/>
        <v>2355.5555555555557</v>
      </c>
      <c r="AH10" s="49">
        <f t="shared" si="5"/>
        <v>169.89</v>
      </c>
      <c r="AI10" s="49">
        <f t="shared" ca="1" si="6"/>
        <v>1012.8888888888889</v>
      </c>
      <c r="AJ10" s="49">
        <f t="shared" ca="1" si="7"/>
        <v>202.92333333333332</v>
      </c>
      <c r="AK10" s="49">
        <f t="shared" ca="1" si="8"/>
        <v>725.3826348888889</v>
      </c>
      <c r="AL10" s="49">
        <f t="array" aca="1" ref="AL10" ca="1">_xlfn.IFS(R10=0,AE10,R10&lt;0,AE10/-R10,R10&gt;0,AE10/R10)</f>
        <v>234.03237271047601</v>
      </c>
      <c r="AM10" s="50">
        <f t="shared" ca="1" si="9"/>
        <v>9.9353365773315286E-2</v>
      </c>
      <c r="AN10" s="51">
        <f t="shared" ca="1" si="10"/>
        <v>1.3775523733620345</v>
      </c>
      <c r="AP10" s="53">
        <f t="shared" ca="1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6</v>
      </c>
      <c r="L11" s="36"/>
      <c r="M11" s="36"/>
      <c r="N11" s="37">
        <f t="shared" si="12"/>
        <v>0.21428571428571427</v>
      </c>
      <c r="O11" s="38">
        <f t="shared" ca="1" si="13"/>
        <v>3.5714285714285712E-2</v>
      </c>
      <c r="P11" s="32">
        <f ca="1">'Юнит 01.02'!P11+'Юнит 02-08.02'!P11+'Юнит 09-15.02'!P11+'Юнит 16-22.02'!P11+'Юнит 23-28.02'!P11</f>
        <v>1</v>
      </c>
      <c r="Q11" s="32">
        <f ca="1">'Юнит 01.02'!Q11+'Юнит 02-08.02'!Q11+'Юнит 09-15.02'!Q11+'Юнит 16-22.02'!Q11+'Юнит 23-28.02'!Q11</f>
        <v>0</v>
      </c>
      <c r="R11" s="40">
        <f t="shared" ca="1" si="14"/>
        <v>1</v>
      </c>
      <c r="S11" s="32">
        <f ca="1">'Юнит 01.02'!S11+'Юнит 02-08.02'!S11+'Юнит 09-15.02'!S11+'Юнит 16-22.02'!S11+'Юнит 23-28.02'!S11</f>
        <v>1683</v>
      </c>
      <c r="T11" s="32">
        <f ca="1">'Юнит 01.02'!T11+'Юнит 02-08.02'!T11+'Юнит 09-15.02'!T11+'Юнит 16-22.02'!T11+'Юнит 23-28.02'!T11</f>
        <v>0</v>
      </c>
      <c r="U11" s="40">
        <f t="shared" ca="1" si="1"/>
        <v>1683</v>
      </c>
      <c r="V11" s="43">
        <f t="shared" ca="1" si="15"/>
        <v>2.2165911120359712E-3</v>
      </c>
      <c r="W11" s="44">
        <f t="shared" ca="1" si="2"/>
        <v>169.89</v>
      </c>
      <c r="X11" s="32">
        <f ca="1">'Юнит 01.02'!X11+'Юнит 02-08.02'!X11+'Юнит 09-15.02'!X11+'Юнит 16-22.02'!X11+'Юнит 23-28.02'!X11</f>
        <v>723.69</v>
      </c>
      <c r="Y11" s="45">
        <f t="shared" ca="1" si="3"/>
        <v>0.43000000000000005</v>
      </c>
      <c r="Z11" s="32">
        <f ca="1">'Юнит 01.02'!Z11+'Юнит 02-08.02'!Z11+'Юнит 09-15.02'!Z11+'Юнит 16-22.02'!Z11+'Юнит 23-28.02'!Z11</f>
        <v>678.71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46">
        <f t="shared" ca="1" si="16"/>
        <v>7.45798678737847</v>
      </c>
      <c r="AE11" s="47">
        <f t="shared" ca="1" si="17"/>
        <v>103.25201321262156</v>
      </c>
      <c r="AF11" s="46"/>
      <c r="AG11" s="48">
        <f t="shared" ca="1" si="4"/>
        <v>1683</v>
      </c>
      <c r="AH11" s="49">
        <f t="shared" si="5"/>
        <v>169.89</v>
      </c>
      <c r="AI11" s="49">
        <f t="shared" ca="1" si="6"/>
        <v>723.69</v>
      </c>
      <c r="AJ11" s="49">
        <f t="shared" ca="1" si="7"/>
        <v>678.71</v>
      </c>
      <c r="AK11" s="49">
        <f t="shared" ca="1" si="8"/>
        <v>0</v>
      </c>
      <c r="AL11" s="49">
        <f t="array" aca="1" ref="AL11" ca="1">_xlfn.IFS(R11=0,AE11,R11&lt;0,AE11/-R11,R11&gt;0,AE11/R11)</f>
        <v>103.25201321262156</v>
      </c>
      <c r="AM11" s="50">
        <f t="shared" ca="1" si="9"/>
        <v>6.1349978141783459E-2</v>
      </c>
      <c r="AN11" s="51">
        <f t="shared" ca="1" si="10"/>
        <v>0.60775803880523616</v>
      </c>
      <c r="AP11" s="53">
        <f t="shared" ca="1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4</v>
      </c>
      <c r="L12" s="36"/>
      <c r="M12" s="36"/>
      <c r="N12" s="37">
        <f t="shared" si="12"/>
        <v>0.14285714285714285</v>
      </c>
      <c r="O12" s="38">
        <f t="shared" ca="1" si="13"/>
        <v>3.5714285714285712E-2</v>
      </c>
      <c r="P12" s="32">
        <f ca="1">'Юнит 01.02'!P12+'Юнит 02-08.02'!P12+'Юнит 09-15.02'!P12+'Юнит 16-22.02'!P12+'Юнит 23-28.02'!P12</f>
        <v>1</v>
      </c>
      <c r="Q12" s="32">
        <f ca="1">'Юнит 01.02'!Q12+'Юнит 02-08.02'!Q12+'Юнит 09-15.02'!Q12+'Юнит 16-22.02'!Q12+'Юнит 23-28.02'!Q12</f>
        <v>0</v>
      </c>
      <c r="R12" s="40">
        <f t="shared" ca="1" si="14"/>
        <v>1</v>
      </c>
      <c r="S12" s="32">
        <f ca="1">'Юнит 01.02'!S12+'Юнит 02-08.02'!S12+'Юнит 09-15.02'!S12+'Юнит 16-22.02'!S12+'Юнит 23-28.02'!S12</f>
        <v>1102</v>
      </c>
      <c r="T12" s="32">
        <f ca="1">'Юнит 01.02'!T12+'Юнит 02-08.02'!T12+'Юнит 09-15.02'!T12+'Юнит 16-22.02'!T12+'Юнит 23-28.02'!T12</f>
        <v>0</v>
      </c>
      <c r="U12" s="40">
        <f t="shared" ca="1" si="1"/>
        <v>1102</v>
      </c>
      <c r="V12" s="43">
        <f t="shared" ca="1" si="15"/>
        <v>1.4513864560092931E-3</v>
      </c>
      <c r="W12" s="44">
        <f t="shared" ca="1" si="2"/>
        <v>169.89</v>
      </c>
      <c r="X12" s="32">
        <f ca="1">'Юнит 01.02'!X12+'Юнит 02-08.02'!X12+'Юнит 09-15.02'!X12+'Юнит 16-22.02'!X12+'Юнит 23-28.02'!X12</f>
        <v>473.86</v>
      </c>
      <c r="Y12" s="45">
        <f t="shared" ca="1" si="3"/>
        <v>0.43</v>
      </c>
      <c r="Z12" s="32">
        <f ca="1">'Юнит 01.02'!Z12+'Юнит 02-08.02'!Z12+'Юнит 09-15.02'!Z12+'Юнит 16-22.02'!Z12+'Юнит 23-28.02'!Z12</f>
        <v>217.74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46">
        <f t="shared" ca="1" si="16"/>
        <v>4.8833638976179872</v>
      </c>
      <c r="AE12" s="47">
        <f t="shared" ca="1" si="17"/>
        <v>235.62663610238201</v>
      </c>
      <c r="AF12" s="46"/>
      <c r="AG12" s="48">
        <f t="shared" ca="1" si="4"/>
        <v>1102</v>
      </c>
      <c r="AH12" s="49">
        <f t="shared" si="5"/>
        <v>169.89</v>
      </c>
      <c r="AI12" s="49">
        <f t="shared" ca="1" si="6"/>
        <v>473.86</v>
      </c>
      <c r="AJ12" s="49">
        <f t="shared" ca="1" si="7"/>
        <v>217.74</v>
      </c>
      <c r="AK12" s="49">
        <f t="shared" ca="1" si="8"/>
        <v>0</v>
      </c>
      <c r="AL12" s="49">
        <f t="array" aca="1" ref="AL12" ca="1">_xlfn.IFS(R12=0,AE12,R12&lt;0,AE12/-R12,R12&gt;0,AE12/R12)</f>
        <v>235.62663610238201</v>
      </c>
      <c r="AM12" s="50">
        <f t="shared" ca="1" si="9"/>
        <v>0.21381727414009258</v>
      </c>
      <c r="AN12" s="51">
        <f t="shared" ca="1" si="10"/>
        <v>1.3869364653739598</v>
      </c>
      <c r="AP12" s="53">
        <f t="shared" ca="1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24</v>
      </c>
      <c r="L13" s="36"/>
      <c r="M13" s="36"/>
      <c r="N13" s="37">
        <f t="shared" si="12"/>
        <v>0.8571428571428571</v>
      </c>
      <c r="O13" s="38">
        <f t="shared" ca="1" si="13"/>
        <v>0.4642857142857143</v>
      </c>
      <c r="P13" s="32">
        <f ca="1">'Юнит 01.02'!P13+'Юнит 02-08.02'!P13+'Юнит 09-15.02'!P13+'Юнит 16-22.02'!P13+'Юнит 23-28.02'!P13</f>
        <v>14</v>
      </c>
      <c r="Q13" s="32">
        <f ca="1">'Юнит 01.02'!Q13+'Юнит 02-08.02'!Q13+'Юнит 09-15.02'!Q13+'Юнит 16-22.02'!Q13+'Юнит 23-28.02'!Q13</f>
        <v>1</v>
      </c>
      <c r="R13" s="40">
        <f t="shared" ca="1" si="14"/>
        <v>13</v>
      </c>
      <c r="S13" s="32">
        <f ca="1">'Юнит 01.02'!S13+'Юнит 02-08.02'!S13+'Юнит 09-15.02'!S13+'Юнит 16-22.02'!S13+'Юнит 23-28.02'!S13</f>
        <v>22461</v>
      </c>
      <c r="T13" s="32">
        <f ca="1">'Юнит 01.02'!T13+'Юнит 02-08.02'!T13+'Юнит 09-15.02'!T13+'Юнит 16-22.02'!T13+'Юнит 23-28.02'!T13</f>
        <v>-1387</v>
      </c>
      <c r="U13" s="40">
        <f t="shared" ca="1" si="1"/>
        <v>21074</v>
      </c>
      <c r="V13" s="43">
        <f t="shared" ca="1" si="15"/>
        <v>2.7755461137876445E-2</v>
      </c>
      <c r="W13" s="44">
        <f t="shared" ca="1" si="2"/>
        <v>2208.5699999999997</v>
      </c>
      <c r="X13" s="32">
        <f ca="1">'Юнит 01.02'!X13+'Юнит 02-08.02'!X13+'Юнит 09-15.02'!X13+'Юнит 16-22.02'!X13+'Юнит 23-28.02'!X13</f>
        <v>9061.82</v>
      </c>
      <c r="Y13" s="45">
        <f t="shared" ca="1" si="3"/>
        <v>0.43</v>
      </c>
      <c r="Z13" s="32">
        <f ca="1">'Юнит 01.02'!Z13+'Юнит 02-08.02'!Z13+'Юнит 09-15.02'!Z13+'Юнит 16-22.02'!Z13+'Юнит 23-28.02'!Z13</f>
        <v>2941.8599999999997</v>
      </c>
      <c r="AA13" s="32">
        <f>'Юнит 01.02'!AA13+'Юнит 02-08.02'!AA13+'Юнит 09-15.02'!AA13+'Юнит 16-22.02'!AA13+'Юнит 23-28.02'!AA13</f>
        <v>2812.67</v>
      </c>
      <c r="AB13" s="55"/>
      <c r="AC13" s="42"/>
      <c r="AD13" s="46">
        <f t="shared" ca="1" si="16"/>
        <v>93.386579653721853</v>
      </c>
      <c r="AE13" s="47">
        <f t="shared" ca="1" si="17"/>
        <v>3955.6934203462788</v>
      </c>
      <c r="AF13" s="46"/>
      <c r="AG13" s="48">
        <f t="shared" ca="1" si="4"/>
        <v>1621.0769230769231</v>
      </c>
      <c r="AH13" s="49">
        <f t="shared" si="5"/>
        <v>169.89</v>
      </c>
      <c r="AI13" s="49">
        <f t="shared" ca="1" si="6"/>
        <v>697.06307692307689</v>
      </c>
      <c r="AJ13" s="49">
        <f t="shared" ca="1" si="7"/>
        <v>210.13285714285712</v>
      </c>
      <c r="AK13" s="49">
        <f t="shared" ca="1" si="8"/>
        <v>200.905</v>
      </c>
      <c r="AL13" s="49">
        <f t="array" aca="1" ref="AL13" ca="1">_xlfn.IFS(R13=0,AE13,R13&lt;0,AE13/-R13,R13&gt;0,AE13/R13)</f>
        <v>304.28410925740604</v>
      </c>
      <c r="AM13" s="50">
        <f t="shared" ca="1" si="9"/>
        <v>0.18770491697571787</v>
      </c>
      <c r="AN13" s="51">
        <f t="shared" ca="1" si="10"/>
        <v>1.7910654497463421</v>
      </c>
      <c r="AP13" s="53">
        <f t="shared" ca="1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2</v>
      </c>
      <c r="L14" s="36"/>
      <c r="M14" s="36"/>
      <c r="N14" s="37">
        <f t="shared" si="12"/>
        <v>7.1428571428571425E-2</v>
      </c>
      <c r="O14" s="38">
        <f t="shared" ca="1" si="13"/>
        <v>7.1428571428571425E-2</v>
      </c>
      <c r="P14" s="32">
        <f ca="1">'Юнит 01.02'!P14+'Юнит 02-08.02'!P14+'Юнит 09-15.02'!P14+'Юнит 16-22.02'!P14+'Юнит 23-28.02'!P14</f>
        <v>2</v>
      </c>
      <c r="Q14" s="32">
        <f ca="1">'Юнит 01.02'!Q14+'Юнит 02-08.02'!Q14+'Юнит 09-15.02'!Q14+'Юнит 16-22.02'!Q14+'Юнит 23-28.02'!Q14</f>
        <v>0</v>
      </c>
      <c r="R14" s="40">
        <f t="shared" ca="1" si="14"/>
        <v>2</v>
      </c>
      <c r="S14" s="32">
        <f ca="1">'Юнит 01.02'!S14+'Юнит 02-08.02'!S14+'Юнит 09-15.02'!S14+'Юнит 16-22.02'!S14+'Юнит 23-28.02'!S14</f>
        <v>3600</v>
      </c>
      <c r="T14" s="32">
        <f ca="1">'Юнит 01.02'!T14+'Юнит 02-08.02'!T14+'Юнит 09-15.02'!T14+'Юнит 16-22.02'!T14+'Юнит 23-28.02'!T14</f>
        <v>0</v>
      </c>
      <c r="U14" s="40">
        <f t="shared" ca="1" si="1"/>
        <v>3600</v>
      </c>
      <c r="V14" s="43">
        <f t="shared" ca="1" si="15"/>
        <v>4.7413713626437886E-3</v>
      </c>
      <c r="W14" s="44">
        <f t="shared" ca="1" si="2"/>
        <v>339.78</v>
      </c>
      <c r="X14" s="32">
        <f ca="1">'Юнит 01.02'!X14+'Юнит 02-08.02'!X14+'Юнит 09-15.02'!X14+'Юнит 16-22.02'!X14+'Юнит 23-28.02'!X14</f>
        <v>1548</v>
      </c>
      <c r="Y14" s="45">
        <f t="shared" ca="1" si="3"/>
        <v>0.43</v>
      </c>
      <c r="Z14" s="32">
        <f ca="1">'Юнит 01.02'!Z14+'Юнит 02-08.02'!Z14+'Юнит 09-15.02'!Z14+'Юнит 16-22.02'!Z14+'Юнит 23-28.02'!Z14</f>
        <v>338.90000000000003</v>
      </c>
      <c r="AA14" s="32">
        <f>'Юнит 01.02'!AA14+'Юнит 02-08.02'!AA14+'Юнит 09-15.02'!AA14+'Юнит 16-22.02'!AA14+'Юнит 23-28.02'!AA14</f>
        <v>1592.98</v>
      </c>
      <c r="AB14" s="55"/>
      <c r="AC14" s="42"/>
      <c r="AD14" s="46">
        <f t="shared" ca="1" si="16"/>
        <v>15.952912914178544</v>
      </c>
      <c r="AE14" s="47">
        <f t="shared" ca="1" si="17"/>
        <v>-235.61291291417839</v>
      </c>
      <c r="AF14" s="46"/>
      <c r="AG14" s="48">
        <f t="shared" ca="1" si="4"/>
        <v>1800</v>
      </c>
      <c r="AH14" s="49">
        <f t="shared" si="5"/>
        <v>169.89</v>
      </c>
      <c r="AI14" s="49">
        <f t="shared" ca="1" si="6"/>
        <v>774</v>
      </c>
      <c r="AJ14" s="49">
        <f t="shared" ca="1" si="7"/>
        <v>169.45000000000002</v>
      </c>
      <c r="AK14" s="49">
        <f t="shared" ca="1" si="8"/>
        <v>796.49</v>
      </c>
      <c r="AL14" s="49">
        <f t="array" aca="1" ref="AL14" ca="1">_xlfn.IFS(R14=0,AE14,R14&lt;0,AE14/-R14,R14&gt;0,AE14/R14)</f>
        <v>-117.8064564570892</v>
      </c>
      <c r="AM14" s="50">
        <f t="shared" ca="1" si="9"/>
        <v>-6.544803136504955E-2</v>
      </c>
      <c r="AN14" s="51">
        <f t="shared" ca="1" si="10"/>
        <v>-0.69342784423502979</v>
      </c>
      <c r="AP14" s="53">
        <f t="shared" ca="1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24</v>
      </c>
      <c r="L15" s="36"/>
      <c r="M15" s="36"/>
      <c r="N15" s="37">
        <f t="shared" si="12"/>
        <v>0.8571428571428571</v>
      </c>
      <c r="O15" s="38">
        <f t="shared" ca="1" si="13"/>
        <v>0.2857142857142857</v>
      </c>
      <c r="P15" s="32">
        <f ca="1">'Юнит 01.02'!P15+'Юнит 02-08.02'!P15+'Юнит 09-15.02'!P15+'Юнит 16-22.02'!P15+'Юнит 23-28.02'!P15</f>
        <v>8</v>
      </c>
      <c r="Q15" s="32">
        <f ca="1">'Юнит 01.02'!Q15+'Юнит 02-08.02'!Q15+'Юнит 09-15.02'!Q15+'Юнит 16-22.02'!Q15+'Юнит 23-28.02'!Q15</f>
        <v>0</v>
      </c>
      <c r="R15" s="40">
        <f t="shared" ca="1" si="14"/>
        <v>8</v>
      </c>
      <c r="S15" s="32">
        <f ca="1">'Юнит 01.02'!S15+'Юнит 02-08.02'!S15+'Юнит 09-15.02'!S15+'Юнит 16-22.02'!S15+'Юнит 23-28.02'!S15</f>
        <v>14554</v>
      </c>
      <c r="T15" s="32">
        <f ca="1">'Юнит 01.02'!T15+'Юнит 02-08.02'!T15+'Юнит 09-15.02'!T15+'Юнит 16-22.02'!T15+'Юнит 23-28.02'!T15</f>
        <v>0</v>
      </c>
      <c r="U15" s="40">
        <f t="shared" ca="1" si="1"/>
        <v>14554</v>
      </c>
      <c r="V15" s="43">
        <f t="shared" ca="1" si="15"/>
        <v>1.9168310781088251E-2</v>
      </c>
      <c r="W15" s="44">
        <f t="shared" ca="1" si="2"/>
        <v>1359.12</v>
      </c>
      <c r="X15" s="32">
        <f ca="1">'Юнит 01.02'!X15+'Юнит 02-08.02'!X15+'Юнит 09-15.02'!X15+'Юнит 16-22.02'!X15+'Юнит 23-28.02'!X15</f>
        <v>6258.22</v>
      </c>
      <c r="Y15" s="45">
        <f t="shared" ca="1" si="3"/>
        <v>0.43</v>
      </c>
      <c r="Z15" s="32">
        <f ca="1">'Юнит 01.02'!Z15+'Юнит 02-08.02'!Z15+'Юнит 09-15.02'!Z15+'Юнит 16-22.02'!Z15+'Юнит 23-28.02'!Z15</f>
        <v>1642.19</v>
      </c>
      <c r="AA15" s="32">
        <f>'Юнит 01.02'!AA15+'Юнит 02-08.02'!AA15+'Юнит 09-15.02'!AA15+'Юнит 16-22.02'!AA15+'Юнит 23-28.02'!AA15</f>
        <v>4362.6399999999994</v>
      </c>
      <c r="AB15" s="55"/>
      <c r="AC15" s="42"/>
      <c r="AD15" s="46">
        <f t="shared" ca="1" si="16"/>
        <v>64.494081820265151</v>
      </c>
      <c r="AE15" s="47">
        <f t="shared" ca="1" si="17"/>
        <v>867.33591817973661</v>
      </c>
      <c r="AF15" s="46"/>
      <c r="AG15" s="48">
        <f t="shared" ca="1" si="4"/>
        <v>1819.25</v>
      </c>
      <c r="AH15" s="49">
        <f t="shared" si="5"/>
        <v>169.89</v>
      </c>
      <c r="AI15" s="49">
        <f t="shared" ca="1" si="6"/>
        <v>782.27750000000003</v>
      </c>
      <c r="AJ15" s="49">
        <f t="shared" ca="1" si="7"/>
        <v>205.27375000000001</v>
      </c>
      <c r="AK15" s="49">
        <f t="shared" ca="1" si="8"/>
        <v>545.32999999999993</v>
      </c>
      <c r="AL15" s="49">
        <f t="array" aca="1" ref="AL15" ca="1">_xlfn.IFS(R15=0,AE15,R15&lt;0,AE15/-R15,R15&gt;0,AE15/R15)</f>
        <v>108.41698977246708</v>
      </c>
      <c r="AM15" s="50">
        <f t="shared" ca="1" si="9"/>
        <v>5.9594332704393058E-2</v>
      </c>
      <c r="AN15" s="51">
        <f t="shared" ca="1" si="10"/>
        <v>0.63815992567230018</v>
      </c>
      <c r="AP15" s="53">
        <f t="shared" ca="1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3</v>
      </c>
      <c r="L16" s="36"/>
      <c r="M16" s="36"/>
      <c r="N16" s="37">
        <f t="shared" si="12"/>
        <v>0.10714285714285714</v>
      </c>
      <c r="O16" s="38">
        <f t="shared" ca="1" si="13"/>
        <v>3.5714285714285712E-2</v>
      </c>
      <c r="P16" s="32">
        <f ca="1">'Юнит 01.02'!P16+'Юнит 02-08.02'!P16+'Юнит 09-15.02'!P16+'Юнит 16-22.02'!P16+'Юнит 23-28.02'!P16</f>
        <v>1</v>
      </c>
      <c r="Q16" s="32">
        <f ca="1">'Юнит 01.02'!Q16+'Юнит 02-08.02'!Q16+'Юнит 09-15.02'!Q16+'Юнит 16-22.02'!Q16+'Юнит 23-28.02'!Q16</f>
        <v>0</v>
      </c>
      <c r="R16" s="40">
        <f t="shared" ca="1" si="14"/>
        <v>1</v>
      </c>
      <c r="S16" s="32">
        <f ca="1">'Юнит 01.02'!S16+'Юнит 02-08.02'!S16+'Юнит 09-15.02'!S16+'Юнит 16-22.02'!S16+'Юнит 23-28.02'!S16</f>
        <v>1643</v>
      </c>
      <c r="T16" s="32">
        <f ca="1">'Юнит 01.02'!T16+'Юнит 02-08.02'!T16+'Юнит 09-15.02'!T16+'Юнит 16-22.02'!T16+'Юнит 23-28.02'!T16</f>
        <v>0</v>
      </c>
      <c r="U16" s="40">
        <f t="shared" ca="1" si="1"/>
        <v>1643</v>
      </c>
      <c r="V16" s="43">
        <f t="shared" ca="1" si="15"/>
        <v>2.1639092080065958E-3</v>
      </c>
      <c r="W16" s="44">
        <f t="shared" ca="1" si="2"/>
        <v>169.89</v>
      </c>
      <c r="X16" s="32">
        <f ca="1">'Юнит 01.02'!X16+'Юнит 02-08.02'!X16+'Юнит 09-15.02'!X16+'Юнит 16-22.02'!X16+'Юнит 23-28.02'!X16</f>
        <v>706.49</v>
      </c>
      <c r="Y16" s="45">
        <f t="shared" ca="1" si="3"/>
        <v>0.43</v>
      </c>
      <c r="Z16" s="32">
        <f ca="1">'Юнит 01.02'!Z16+'Юнит 02-08.02'!Z16+'Юнит 09-15.02'!Z16+'Юнит 16-22.02'!Z16+'Юнит 23-28.02'!Z16</f>
        <v>315.07</v>
      </c>
      <c r="AA16" s="32">
        <f>'Юнит 01.02'!AA16+'Юнит 02-08.02'!AA16+'Юнит 09-15.02'!AA16+'Юнит 16-22.02'!AA16+'Юнит 23-28.02'!AA16</f>
        <v>475.64</v>
      </c>
      <c r="AB16" s="55"/>
      <c r="AC16" s="42"/>
      <c r="AD16" s="46">
        <f t="shared" ca="1" si="16"/>
        <v>7.2807321994431522</v>
      </c>
      <c r="AE16" s="47">
        <f t="shared" ca="1" si="17"/>
        <v>-31.370732199443012</v>
      </c>
      <c r="AF16" s="46"/>
      <c r="AG16" s="48">
        <f t="shared" ca="1" si="4"/>
        <v>1643</v>
      </c>
      <c r="AH16" s="49">
        <f t="shared" si="5"/>
        <v>169.89</v>
      </c>
      <c r="AI16" s="49">
        <f t="shared" ca="1" si="6"/>
        <v>706.49</v>
      </c>
      <c r="AJ16" s="49">
        <f t="shared" ca="1" si="7"/>
        <v>315.07</v>
      </c>
      <c r="AK16" s="49">
        <f t="shared" ca="1" si="8"/>
        <v>475.64</v>
      </c>
      <c r="AL16" s="49">
        <f t="array" aca="1" ref="AL16" ca="1">_xlfn.IFS(R16=0,AE16,R16&lt;0,AE16/-R16,R16&gt;0,AE16/R16)</f>
        <v>-31.370732199443012</v>
      </c>
      <c r="AM16" s="50">
        <f t="shared" ca="1" si="9"/>
        <v>-1.9093567985053569E-2</v>
      </c>
      <c r="AN16" s="51">
        <f t="shared" ca="1" si="10"/>
        <v>-0.18465320030280188</v>
      </c>
      <c r="AP16" s="53">
        <f t="shared" ca="1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ca="1" si="13"/>
        <v>0</v>
      </c>
      <c r="P17" s="32">
        <f ca="1">'Юнит 01.02'!P17+'Юнит 02-08.02'!P17+'Юнит 09-15.02'!P17+'Юнит 16-22.02'!P17+'Юнит 23-28.02'!P17</f>
        <v>0</v>
      </c>
      <c r="Q17" s="32">
        <f ca="1">'Юнит 01.02'!Q17+'Юнит 02-08.02'!Q17+'Юнит 09-15.02'!Q17+'Юнит 16-22.02'!Q17+'Юнит 23-28.02'!Q17</f>
        <v>0</v>
      </c>
      <c r="R17" s="40">
        <f t="shared" ca="1" si="14"/>
        <v>0</v>
      </c>
      <c r="S17" s="32">
        <f ca="1">'Юнит 01.02'!S17+'Юнит 02-08.02'!S17+'Юнит 09-15.02'!S17+'Юнит 16-22.02'!S17+'Юнит 23-28.02'!S17</f>
        <v>0</v>
      </c>
      <c r="T17" s="32">
        <f ca="1">'Юнит 01.02'!T17+'Юнит 02-08.02'!T17+'Юнит 09-15.02'!T17+'Юнит 16-22.02'!T17+'Юнит 23-28.02'!T17</f>
        <v>0</v>
      </c>
      <c r="U17" s="40">
        <f t="shared" ca="1" si="1"/>
        <v>0</v>
      </c>
      <c r="V17" s="43">
        <f t="shared" ca="1" si="15"/>
        <v>0</v>
      </c>
      <c r="W17" s="44">
        <f t="shared" ca="1" si="2"/>
        <v>0</v>
      </c>
      <c r="X17" s="32">
        <f ca="1">'Юнит 01.02'!X17+'Юнит 02-08.02'!X17+'Юнит 09-15.02'!X17+'Юнит 16-22.02'!X17+'Юнит 23-28.02'!X17</f>
        <v>0</v>
      </c>
      <c r="Y17" s="45">
        <f t="shared" ca="1" si="3"/>
        <v>0</v>
      </c>
      <c r="Z17" s="32">
        <f ca="1"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46">
        <f t="shared" ca="1" si="16"/>
        <v>0</v>
      </c>
      <c r="AE17" s="47">
        <f t="shared" ca="1" si="17"/>
        <v>0</v>
      </c>
      <c r="AF17" s="46"/>
      <c r="AG17" s="48">
        <f t="shared" ca="1" si="4"/>
        <v>0</v>
      </c>
      <c r="AH17" s="49">
        <f t="shared" si="5"/>
        <v>1002.82</v>
      </c>
      <c r="AI17" s="49">
        <f t="shared" ca="1" si="6"/>
        <v>0</v>
      </c>
      <c r="AJ17" s="49">
        <f t="shared" ca="1" si="7"/>
        <v>0</v>
      </c>
      <c r="AK17" s="49">
        <f t="shared" ca="1" si="8"/>
        <v>0</v>
      </c>
      <c r="AL17" s="49">
        <f t="array" aca="1" ref="AL17" ca="1">_xlfn.IFS(R17=0,AE17,R17&lt;0,AE17/-R17,R17&gt;0,AE17/R17)</f>
        <v>0</v>
      </c>
      <c r="AM17" s="50">
        <f t="shared" ca="1" si="9"/>
        <v>0</v>
      </c>
      <c r="AN17" s="51">
        <f t="shared" ca="1" si="10"/>
        <v>0</v>
      </c>
      <c r="AP17" s="53">
        <f t="shared" ca="1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ca="1" si="13"/>
        <v>0</v>
      </c>
      <c r="P18" s="32">
        <f ca="1">'Юнит 01.02'!P18+'Юнит 02-08.02'!P18+'Юнит 09-15.02'!P18+'Юнит 16-22.02'!P18+'Юнит 23-28.02'!P18</f>
        <v>0</v>
      </c>
      <c r="Q18" s="32">
        <f ca="1">'Юнит 01.02'!Q18+'Юнит 02-08.02'!Q18+'Юнит 09-15.02'!Q18+'Юнит 16-22.02'!Q18+'Юнит 23-28.02'!Q18</f>
        <v>0</v>
      </c>
      <c r="R18" s="40">
        <f t="shared" ca="1" si="14"/>
        <v>0</v>
      </c>
      <c r="S18" s="32">
        <f ca="1">'Юнит 01.02'!S18+'Юнит 02-08.02'!S18+'Юнит 09-15.02'!S18+'Юнит 16-22.02'!S18+'Юнит 23-28.02'!S18</f>
        <v>0</v>
      </c>
      <c r="T18" s="32">
        <f ca="1">'Юнит 01.02'!T18+'Юнит 02-08.02'!T18+'Юнит 09-15.02'!T18+'Юнит 16-22.02'!T18+'Юнит 23-28.02'!T18</f>
        <v>0</v>
      </c>
      <c r="U18" s="40">
        <f t="shared" ca="1" si="1"/>
        <v>0</v>
      </c>
      <c r="V18" s="43">
        <f t="shared" ca="1" si="15"/>
        <v>0</v>
      </c>
      <c r="W18" s="44">
        <f t="shared" ca="1" si="2"/>
        <v>0</v>
      </c>
      <c r="X18" s="32">
        <f ca="1">'Юнит 01.02'!X18+'Юнит 02-08.02'!X18+'Юнит 09-15.02'!X18+'Юнит 16-22.02'!X18+'Юнит 23-28.02'!X18</f>
        <v>0</v>
      </c>
      <c r="Y18" s="45">
        <f t="shared" ca="1" si="3"/>
        <v>0</v>
      </c>
      <c r="Z18" s="32">
        <f ca="1"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46">
        <f t="shared" ca="1" si="16"/>
        <v>0</v>
      </c>
      <c r="AE18" s="47">
        <f t="shared" ca="1" si="17"/>
        <v>0</v>
      </c>
      <c r="AF18" s="46"/>
      <c r="AG18" s="48">
        <f t="shared" ca="1" si="4"/>
        <v>0</v>
      </c>
      <c r="AH18" s="49">
        <f t="shared" si="5"/>
        <v>909.22</v>
      </c>
      <c r="AI18" s="49">
        <f t="shared" ca="1" si="6"/>
        <v>0</v>
      </c>
      <c r="AJ18" s="49">
        <f t="shared" ca="1" si="7"/>
        <v>0</v>
      </c>
      <c r="AK18" s="49">
        <f t="shared" ca="1" si="8"/>
        <v>0</v>
      </c>
      <c r="AL18" s="49">
        <f t="array" aca="1" ref="AL18" ca="1">_xlfn.IFS(R18=0,AE18,R18&lt;0,AE18/-R18,R18&gt;0,AE18/R18)</f>
        <v>0</v>
      </c>
      <c r="AM18" s="50">
        <f t="shared" ca="1" si="9"/>
        <v>0</v>
      </c>
      <c r="AN18" s="51">
        <f t="shared" ca="1" si="10"/>
        <v>0</v>
      </c>
      <c r="AP18" s="53">
        <f t="shared" ca="1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ca="1" si="13"/>
        <v>0</v>
      </c>
      <c r="P19" s="32">
        <f ca="1">'Юнит 01.02'!P19+'Юнит 02-08.02'!P19+'Юнит 09-15.02'!P19+'Юнит 16-22.02'!P19+'Юнит 23-28.02'!P19</f>
        <v>0</v>
      </c>
      <c r="Q19" s="32">
        <f ca="1">'Юнит 01.02'!Q19+'Юнит 02-08.02'!Q19+'Юнит 09-15.02'!Q19+'Юнит 16-22.02'!Q19+'Юнит 23-28.02'!Q19</f>
        <v>0</v>
      </c>
      <c r="R19" s="40">
        <f t="shared" ca="1" si="14"/>
        <v>0</v>
      </c>
      <c r="S19" s="32">
        <f ca="1">'Юнит 01.02'!S19+'Юнит 02-08.02'!S19+'Юнит 09-15.02'!S19+'Юнит 16-22.02'!S19+'Юнит 23-28.02'!S19</f>
        <v>0</v>
      </c>
      <c r="T19" s="32">
        <f ca="1">'Юнит 01.02'!T19+'Юнит 02-08.02'!T19+'Юнит 09-15.02'!T19+'Юнит 16-22.02'!T19+'Юнит 23-28.02'!T19</f>
        <v>0</v>
      </c>
      <c r="U19" s="40">
        <f t="shared" ca="1" si="1"/>
        <v>0</v>
      </c>
      <c r="V19" s="43">
        <f t="shared" ca="1" si="15"/>
        <v>0</v>
      </c>
      <c r="W19" s="44">
        <f t="shared" ca="1" si="2"/>
        <v>0</v>
      </c>
      <c r="X19" s="32">
        <f ca="1">'Юнит 01.02'!X19+'Юнит 02-08.02'!X19+'Юнит 09-15.02'!X19+'Юнит 16-22.02'!X19+'Юнит 23-28.02'!X19</f>
        <v>0</v>
      </c>
      <c r="Y19" s="45">
        <f t="shared" ca="1" si="3"/>
        <v>0</v>
      </c>
      <c r="Z19" s="32">
        <f ca="1">'Юнит 01.02'!Z19+'Юнит 02-08.02'!Z19+'Юнит 09-15.02'!Z19+'Юнит 16-22.02'!Z19+'Юнит 23-28.02'!Z19</f>
        <v>113.88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46">
        <f t="shared" ca="1" si="16"/>
        <v>0</v>
      </c>
      <c r="AE19" s="47">
        <f t="shared" ca="1" si="17"/>
        <v>-113.88</v>
      </c>
      <c r="AF19" s="46"/>
      <c r="AG19" s="48">
        <f t="shared" ca="1" si="4"/>
        <v>0</v>
      </c>
      <c r="AH19" s="49">
        <f t="shared" si="5"/>
        <v>909.22</v>
      </c>
      <c r="AI19" s="49">
        <f t="shared" ca="1" si="6"/>
        <v>0</v>
      </c>
      <c r="AJ19" s="49">
        <f t="shared" ca="1" si="7"/>
        <v>113.88</v>
      </c>
      <c r="AK19" s="49">
        <f t="shared" ca="1" si="8"/>
        <v>0</v>
      </c>
      <c r="AL19" s="49">
        <f t="array" aca="1" ref="AL19" ca="1">_xlfn.IFS(R19=0,AE19,R19&lt;0,AE19/-R19,R19&gt;0,AE19/R19)</f>
        <v>-113.88</v>
      </c>
      <c r="AM19" s="50">
        <f t="shared" ca="1" si="9"/>
        <v>0</v>
      </c>
      <c r="AN19" s="51">
        <f t="shared" ca="1" si="10"/>
        <v>-0.12525021446954532</v>
      </c>
      <c r="AP19" s="53">
        <f t="shared" ca="1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ca="1" si="13"/>
        <v>0</v>
      </c>
      <c r="P20" s="32">
        <f ca="1">'Юнит 01.02'!P20+'Юнит 02-08.02'!P20+'Юнит 09-15.02'!P20+'Юнит 16-22.02'!P20+'Юнит 23-28.02'!P20</f>
        <v>1</v>
      </c>
      <c r="Q20" s="32">
        <f ca="1">'Юнит 01.02'!Q20+'Юнит 02-08.02'!Q20+'Юнит 09-15.02'!Q20+'Юнит 16-22.02'!Q20+'Юнит 23-28.02'!Q20</f>
        <v>1</v>
      </c>
      <c r="R20" s="40">
        <f t="shared" ca="1" si="14"/>
        <v>0</v>
      </c>
      <c r="S20" s="32">
        <f ca="1">'Юнит 01.02'!S20+'Юнит 02-08.02'!S20+'Юнит 09-15.02'!S20+'Юнит 16-22.02'!S20+'Юнит 23-28.02'!S20</f>
        <v>3185</v>
      </c>
      <c r="T20" s="32">
        <f ca="1">'Юнит 01.02'!T20+'Юнит 02-08.02'!T20+'Юнит 09-15.02'!T20+'Юнит 16-22.02'!T20+'Юнит 23-28.02'!T20</f>
        <v>-3185</v>
      </c>
      <c r="U20" s="40">
        <f t="shared" ca="1" si="1"/>
        <v>0</v>
      </c>
      <c r="V20" s="43">
        <f t="shared" ca="1" si="15"/>
        <v>0</v>
      </c>
      <c r="W20" s="44">
        <f t="shared" ca="1" si="2"/>
        <v>0</v>
      </c>
      <c r="X20" s="32">
        <f ca="1">'Юнит 01.02'!X20+'Юнит 02-08.02'!X20+'Юнит 09-15.02'!X20+'Юнит 16-22.02'!X20+'Юнит 23-28.02'!X20</f>
        <v>0</v>
      </c>
      <c r="Y20" s="45">
        <f t="shared" ca="1" si="3"/>
        <v>0</v>
      </c>
      <c r="Z20" s="32">
        <f ca="1"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46">
        <f t="shared" ca="1" si="16"/>
        <v>0</v>
      </c>
      <c r="AE20" s="47">
        <f t="shared" ca="1" si="17"/>
        <v>-278.18</v>
      </c>
      <c r="AF20" s="46"/>
      <c r="AG20" s="48">
        <f t="shared" ca="1" si="4"/>
        <v>0</v>
      </c>
      <c r="AH20" s="49">
        <f t="shared" si="5"/>
        <v>932.62</v>
      </c>
      <c r="AI20" s="49">
        <f t="shared" ca="1" si="6"/>
        <v>0</v>
      </c>
      <c r="AJ20" s="49">
        <f t="shared" ca="1" si="7"/>
        <v>278.18</v>
      </c>
      <c r="AK20" s="49">
        <f t="shared" ca="1" si="8"/>
        <v>0</v>
      </c>
      <c r="AL20" s="49">
        <f t="array" aca="1" ref="AL20" ca="1">_xlfn.IFS(R20=0,AE20,R20&lt;0,AE20/-R20,R20&gt;0,AE20/R20)</f>
        <v>-278.18</v>
      </c>
      <c r="AM20" s="50">
        <f t="shared" ca="1" si="9"/>
        <v>0</v>
      </c>
      <c r="AN20" s="51">
        <f t="shared" ca="1" si="10"/>
        <v>-0.29827796959104458</v>
      </c>
      <c r="AP20" s="53">
        <f t="shared" ca="1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ca="1" si="13"/>
        <v>0</v>
      </c>
      <c r="P21" s="32">
        <f ca="1">'Юнит 01.02'!P21+'Юнит 02-08.02'!P21+'Юнит 09-15.02'!P21+'Юнит 16-22.02'!P21+'Юнит 23-28.02'!P21</f>
        <v>0</v>
      </c>
      <c r="Q21" s="32">
        <f ca="1">'Юнит 01.02'!Q21+'Юнит 02-08.02'!Q21+'Юнит 09-15.02'!Q21+'Юнит 16-22.02'!Q21+'Юнит 23-28.02'!Q21</f>
        <v>0</v>
      </c>
      <c r="R21" s="40">
        <f t="shared" ca="1" si="14"/>
        <v>0</v>
      </c>
      <c r="S21" s="32">
        <f ca="1">'Юнит 01.02'!S21+'Юнит 02-08.02'!S21+'Юнит 09-15.02'!S21+'Юнит 16-22.02'!S21+'Юнит 23-28.02'!S21</f>
        <v>0</v>
      </c>
      <c r="T21" s="32">
        <f ca="1">'Юнит 01.02'!T21+'Юнит 02-08.02'!T21+'Юнит 09-15.02'!T21+'Юнит 16-22.02'!T21+'Юнит 23-28.02'!T21</f>
        <v>0</v>
      </c>
      <c r="U21" s="40">
        <f t="shared" ca="1" si="1"/>
        <v>0</v>
      </c>
      <c r="V21" s="43">
        <f t="shared" ca="1" si="15"/>
        <v>0</v>
      </c>
      <c r="W21" s="44">
        <f t="shared" ca="1" si="2"/>
        <v>0</v>
      </c>
      <c r="X21" s="32">
        <f ca="1">'Юнит 01.02'!X21+'Юнит 02-08.02'!X21+'Юнит 09-15.02'!X21+'Юнит 16-22.02'!X21+'Юнит 23-28.02'!X21</f>
        <v>0</v>
      </c>
      <c r="Y21" s="45">
        <f t="shared" ca="1" si="3"/>
        <v>0</v>
      </c>
      <c r="Z21" s="32">
        <f ca="1"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46">
        <f t="shared" ca="1" si="16"/>
        <v>0</v>
      </c>
      <c r="AE21" s="47">
        <f t="shared" ca="1" si="17"/>
        <v>0</v>
      </c>
      <c r="AF21" s="46"/>
      <c r="AG21" s="48">
        <f t="shared" ca="1" si="4"/>
        <v>0</v>
      </c>
      <c r="AH21" s="49">
        <f t="shared" si="5"/>
        <v>1014.52</v>
      </c>
      <c r="AI21" s="49">
        <f t="shared" ca="1" si="6"/>
        <v>0</v>
      </c>
      <c r="AJ21" s="49">
        <f t="shared" ca="1" si="7"/>
        <v>0</v>
      </c>
      <c r="AK21" s="49">
        <f t="shared" ca="1" si="8"/>
        <v>0</v>
      </c>
      <c r="AL21" s="49">
        <f t="array" aca="1" ref="AL21" ca="1">_xlfn.IFS(R21=0,AE21,R21&lt;0,AE21/-R21,R21&gt;0,AE21/R21)</f>
        <v>0</v>
      </c>
      <c r="AM21" s="50">
        <f t="shared" ca="1" si="9"/>
        <v>0</v>
      </c>
      <c r="AN21" s="51">
        <f t="shared" ca="1" si="10"/>
        <v>0</v>
      </c>
      <c r="AP21" s="53">
        <f t="shared" ca="1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ca="1" si="13"/>
        <v>0</v>
      </c>
      <c r="P22" s="32">
        <f ca="1">'Юнит 01.02'!P22+'Юнит 02-08.02'!P22+'Юнит 09-15.02'!P22+'Юнит 16-22.02'!P22+'Юнит 23-28.02'!P22</f>
        <v>0</v>
      </c>
      <c r="Q22" s="32">
        <f ca="1">'Юнит 01.02'!Q22+'Юнит 02-08.02'!Q22+'Юнит 09-15.02'!Q22+'Юнит 16-22.02'!Q22+'Юнит 23-28.02'!Q22</f>
        <v>0</v>
      </c>
      <c r="R22" s="40">
        <f t="shared" ca="1" si="14"/>
        <v>0</v>
      </c>
      <c r="S22" s="32">
        <f ca="1">'Юнит 01.02'!S22+'Юнит 02-08.02'!S22+'Юнит 09-15.02'!S22+'Юнит 16-22.02'!S22+'Юнит 23-28.02'!S22</f>
        <v>0</v>
      </c>
      <c r="T22" s="32">
        <f ca="1">'Юнит 01.02'!T22+'Юнит 02-08.02'!T22+'Юнит 09-15.02'!T22+'Юнит 16-22.02'!T22+'Юнит 23-28.02'!T22</f>
        <v>0</v>
      </c>
      <c r="U22" s="40">
        <f t="shared" ca="1" si="1"/>
        <v>0</v>
      </c>
      <c r="V22" s="43">
        <f t="shared" ca="1" si="15"/>
        <v>0</v>
      </c>
      <c r="W22" s="44">
        <f t="shared" ca="1" si="2"/>
        <v>0</v>
      </c>
      <c r="X22" s="32">
        <f ca="1">'Юнит 01.02'!X22+'Юнит 02-08.02'!X22+'Юнит 09-15.02'!X22+'Юнит 16-22.02'!X22+'Юнит 23-28.02'!X22</f>
        <v>0</v>
      </c>
      <c r="Y22" s="45">
        <f t="shared" ca="1" si="3"/>
        <v>0</v>
      </c>
      <c r="Z22" s="32">
        <f ca="1"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46">
        <f t="shared" ca="1" si="16"/>
        <v>0</v>
      </c>
      <c r="AE22" s="47">
        <f t="shared" ca="1" si="17"/>
        <v>0</v>
      </c>
      <c r="AF22" s="46"/>
      <c r="AG22" s="48">
        <f t="shared" ca="1" si="4"/>
        <v>0</v>
      </c>
      <c r="AH22" s="49">
        <f t="shared" si="5"/>
        <v>1014.52</v>
      </c>
      <c r="AI22" s="49">
        <f t="shared" ca="1" si="6"/>
        <v>0</v>
      </c>
      <c r="AJ22" s="49">
        <f t="shared" ca="1" si="7"/>
        <v>0</v>
      </c>
      <c r="AK22" s="49">
        <f t="shared" ca="1" si="8"/>
        <v>0</v>
      </c>
      <c r="AL22" s="49">
        <f t="array" aca="1" ref="AL22" ca="1">_xlfn.IFS(R22=0,AE22,R22&lt;0,AE22/-R22,R22&gt;0,AE22/R22)</f>
        <v>0</v>
      </c>
      <c r="AM22" s="50">
        <f t="shared" ca="1" si="9"/>
        <v>0</v>
      </c>
      <c r="AN22" s="51">
        <f t="shared" ca="1" si="10"/>
        <v>0</v>
      </c>
      <c r="AP22" s="53">
        <f t="shared" ca="1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ca="1" si="13"/>
        <v>0</v>
      </c>
      <c r="P23" s="32">
        <f ca="1">'Юнит 01.02'!P23+'Юнит 02-08.02'!P23+'Юнит 09-15.02'!P23+'Юнит 16-22.02'!P23+'Юнит 23-28.02'!P23</f>
        <v>0</v>
      </c>
      <c r="Q23" s="32">
        <f ca="1">'Юнит 01.02'!Q23+'Юнит 02-08.02'!Q23+'Юнит 09-15.02'!Q23+'Юнит 16-22.02'!Q23+'Юнит 23-28.02'!Q23</f>
        <v>0</v>
      </c>
      <c r="R23" s="40">
        <f t="shared" ca="1" si="14"/>
        <v>0</v>
      </c>
      <c r="S23" s="32">
        <f ca="1">'Юнит 01.02'!S23+'Юнит 02-08.02'!S23+'Юнит 09-15.02'!S23+'Юнит 16-22.02'!S23+'Юнит 23-28.02'!S23</f>
        <v>0</v>
      </c>
      <c r="T23" s="32">
        <f ca="1">'Юнит 01.02'!T23+'Юнит 02-08.02'!T23+'Юнит 09-15.02'!T23+'Юнит 16-22.02'!T23+'Юнит 23-28.02'!T23</f>
        <v>0</v>
      </c>
      <c r="U23" s="40">
        <f t="shared" ca="1" si="1"/>
        <v>0</v>
      </c>
      <c r="V23" s="43">
        <f t="shared" ca="1" si="15"/>
        <v>0</v>
      </c>
      <c r="W23" s="44">
        <f t="shared" ca="1" si="2"/>
        <v>0</v>
      </c>
      <c r="X23" s="32">
        <f ca="1">'Юнит 01.02'!X23+'Юнит 02-08.02'!X23+'Юнит 09-15.02'!X23+'Юнит 16-22.02'!X23+'Юнит 23-28.02'!X23</f>
        <v>0</v>
      </c>
      <c r="Y23" s="45">
        <f t="shared" ca="1" si="3"/>
        <v>0</v>
      </c>
      <c r="Z23" s="32">
        <f ca="1"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46">
        <f t="shared" ca="1" si="16"/>
        <v>0</v>
      </c>
      <c r="AE23" s="47">
        <f t="shared" ca="1" si="17"/>
        <v>0</v>
      </c>
      <c r="AF23" s="46"/>
      <c r="AG23" s="48">
        <f t="shared" ca="1" si="4"/>
        <v>0</v>
      </c>
      <c r="AH23" s="49">
        <f t="shared" si="5"/>
        <v>1014.52</v>
      </c>
      <c r="AI23" s="49">
        <f t="shared" ca="1" si="6"/>
        <v>0</v>
      </c>
      <c r="AJ23" s="49">
        <f t="shared" ca="1" si="7"/>
        <v>0</v>
      </c>
      <c r="AK23" s="49">
        <f t="shared" ca="1" si="8"/>
        <v>0</v>
      </c>
      <c r="AL23" s="49">
        <f t="array" aca="1" ref="AL23" ca="1">_xlfn.IFS(R23=0,AE23,R23&lt;0,AE23/-R23,R23&gt;0,AE23/R23)</f>
        <v>0</v>
      </c>
      <c r="AM23" s="50">
        <f t="shared" ca="1" si="9"/>
        <v>0</v>
      </c>
      <c r="AN23" s="51">
        <f t="shared" ca="1" si="10"/>
        <v>0</v>
      </c>
      <c r="AP23" s="53">
        <f t="shared" ca="1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ca="1" si="13"/>
        <v>0</v>
      </c>
      <c r="P24" s="32">
        <f ca="1">'Юнит 01.02'!P24+'Юнит 02-08.02'!P24+'Юнит 09-15.02'!P24+'Юнит 16-22.02'!P24+'Юнит 23-28.02'!P24</f>
        <v>0</v>
      </c>
      <c r="Q24" s="32">
        <f ca="1">'Юнит 01.02'!Q24+'Юнит 02-08.02'!Q24+'Юнит 09-15.02'!Q24+'Юнит 16-22.02'!Q24+'Юнит 23-28.02'!Q24</f>
        <v>0</v>
      </c>
      <c r="R24" s="40">
        <f t="shared" ca="1" si="14"/>
        <v>0</v>
      </c>
      <c r="S24" s="32">
        <f ca="1">'Юнит 01.02'!S24+'Юнит 02-08.02'!S24+'Юнит 09-15.02'!S24+'Юнит 16-22.02'!S24+'Юнит 23-28.02'!S24</f>
        <v>0</v>
      </c>
      <c r="T24" s="32">
        <f ca="1">'Юнит 01.02'!T24+'Юнит 02-08.02'!T24+'Юнит 09-15.02'!T24+'Юнит 16-22.02'!T24+'Юнит 23-28.02'!T24</f>
        <v>0</v>
      </c>
      <c r="U24" s="40">
        <f t="shared" ca="1" si="1"/>
        <v>0</v>
      </c>
      <c r="V24" s="43">
        <f t="shared" ca="1" si="15"/>
        <v>0</v>
      </c>
      <c r="W24" s="44">
        <f t="shared" ca="1" si="2"/>
        <v>0</v>
      </c>
      <c r="X24" s="32">
        <f ca="1">'Юнит 01.02'!X24+'Юнит 02-08.02'!X24+'Юнит 09-15.02'!X24+'Юнит 16-22.02'!X24+'Юнит 23-28.02'!X24</f>
        <v>0</v>
      </c>
      <c r="Y24" s="45">
        <f t="shared" ca="1" si="3"/>
        <v>0</v>
      </c>
      <c r="Z24" s="32">
        <f ca="1"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46">
        <f ca="1">U24*1%/$AE$1</f>
        <v>0</v>
      </c>
      <c r="AE24" s="47">
        <f t="shared" ca="1" si="17"/>
        <v>0</v>
      </c>
      <c r="AF24" s="46"/>
      <c r="AG24" s="48">
        <f t="shared" ca="1" si="4"/>
        <v>0</v>
      </c>
      <c r="AH24" s="49">
        <f t="shared" si="5"/>
        <v>991.12</v>
      </c>
      <c r="AI24" s="49">
        <f t="shared" ca="1" si="6"/>
        <v>0</v>
      </c>
      <c r="AJ24" s="49">
        <f t="shared" ca="1" si="7"/>
        <v>0</v>
      </c>
      <c r="AK24" s="49">
        <f t="shared" ca="1" si="8"/>
        <v>0</v>
      </c>
      <c r="AL24" s="49">
        <f t="array" aca="1" ref="AL24" ca="1">_xlfn.IFS(R24=0,AE24,R24&lt;0,AE24/-R24,R24&gt;0,AE24/R24)</f>
        <v>0</v>
      </c>
      <c r="AM24" s="50">
        <f t="shared" ca="1" si="9"/>
        <v>0</v>
      </c>
      <c r="AN24" s="51">
        <f t="shared" ca="1" si="10"/>
        <v>0</v>
      </c>
      <c r="AP24" s="53">
        <f t="shared" ca="1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ca="1" si="19">AVERAGEIF(AG3:AG24,"&lt;&gt;0",AG3:AG24)</f>
        <v>1855.1311061817219</v>
      </c>
      <c r="AH25" s="58">
        <f t="shared" si="19"/>
        <v>447.87636363636369</v>
      </c>
      <c r="AI25" s="58">
        <f t="shared" ca="1" si="19"/>
        <v>797.70637565814047</v>
      </c>
      <c r="AJ25" s="58">
        <f t="shared" ca="1" si="19"/>
        <v>245.92809584906115</v>
      </c>
      <c r="AK25" s="58">
        <f t="shared" ca="1" si="19"/>
        <v>556.62221563794446</v>
      </c>
      <c r="AL25" s="58">
        <f t="shared" ca="1" si="19"/>
        <v>110.93262476960071</v>
      </c>
      <c r="AM25" s="59">
        <f t="shared" ca="1" si="19"/>
        <v>8.46547921502524E-2</v>
      </c>
      <c r="AN25" s="59">
        <f t="shared" ca="1" si="19"/>
        <v>0.93416046003567776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443</v>
      </c>
      <c r="L26" s="67"/>
      <c r="M26" s="67"/>
      <c r="N26" s="68"/>
      <c r="O26" s="69"/>
      <c r="P26" s="64">
        <f ca="1">SUM(P3:P24)</f>
        <v>212</v>
      </c>
      <c r="Q26" s="64">
        <f ca="1">SUM(Q3:Q24)</f>
        <v>10</v>
      </c>
      <c r="R26" s="64">
        <f t="shared" ref="R26:AD26" ca="1" si="20">SUM(R3:R24)</f>
        <v>202</v>
      </c>
      <c r="S26" s="64">
        <f ca="1">SUM(S3:S24)</f>
        <v>431853</v>
      </c>
      <c r="T26" s="64">
        <f ca="1">SUM(T3:T24)</f>
        <v>-20519</v>
      </c>
      <c r="U26" s="64">
        <f t="shared" ca="1" si="20"/>
        <v>411334</v>
      </c>
      <c r="V26" s="71">
        <f t="shared" ca="1" si="20"/>
        <v>0.5417464578004777</v>
      </c>
      <c r="W26" s="64">
        <f t="shared" ca="1" si="20"/>
        <v>28685.129999999997</v>
      </c>
      <c r="X26" s="64">
        <f ca="1">SUM(X3:X24)</f>
        <v>176873.62000000002</v>
      </c>
      <c r="Y26" s="72">
        <f ca="1">IF(U26=0,0,X26/U26)</f>
        <v>0.43000000000000005</v>
      </c>
      <c r="Z26" s="64">
        <f ca="1">SUM(Z3:Z24)</f>
        <v>46201.410000000033</v>
      </c>
      <c r="AA26" s="64">
        <f>SUM(AA3:AA24)</f>
        <v>94481.269611999989</v>
      </c>
      <c r="AB26" s="64">
        <f t="shared" si="20"/>
        <v>0</v>
      </c>
      <c r="AC26" s="64">
        <f t="shared" si="20"/>
        <v>0</v>
      </c>
      <c r="AD26" s="73">
        <f t="shared" ca="1" si="20"/>
        <v>1822.7709668446437</v>
      </c>
      <c r="AE26" s="74">
        <f ca="1">SUM(AE3:AE24)</f>
        <v>63269.799421155323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>
        <f>'Юнит 01.02'!AA27+'Юнит 02-08.02'!AA27+'Юнит 09-15.02'!AA27+'Юнит 16-22.02'!AA27+'Юнит 23-28.02'!AA27</f>
        <v>94481.269612000004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0</v>
      </c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2">
        <f ca="1">'Юнит 01.02'!P28+'Юнит 02-08.02'!P28+'Юнит 09-15.02'!P28+'Юнит 16-22.02'!P28+'Юнит 23-28.02'!P28</f>
        <v>0</v>
      </c>
      <c r="Q28" s="32">
        <f ca="1">'Юнит 01.02'!Q28+'Юнит 02-08.02'!Q28+'Юнит 09-15.02'!Q28+'Юнит 16-22.02'!Q28+'Юнит 23-28.02'!Q28</f>
        <v>0</v>
      </c>
      <c r="R28" s="40">
        <f ca="1">P28-Q28</f>
        <v>0</v>
      </c>
      <c r="S28" s="32">
        <f ca="1">'Юнит 01.02'!S28+'Юнит 02-08.02'!S28+'Юнит 09-15.02'!S28+'Юнит 16-22.02'!S28+'Юнит 23-28.02'!S28</f>
        <v>0</v>
      </c>
      <c r="T28" s="32">
        <f ca="1">'Юнит 01.02'!T28+'Юнит 02-08.02'!T28+'Юнит 09-15.02'!T28+'Юнит 16-22.02'!T28+'Юнит 23-28.02'!T28</f>
        <v>0</v>
      </c>
      <c r="U28" s="40">
        <f t="shared" ref="U28:U47" ca="1" si="24">S28+T28</f>
        <v>0</v>
      </c>
      <c r="V28" s="43">
        <f t="shared" ref="V28:V47" ca="1" si="25">U28/$U$51</f>
        <v>0</v>
      </c>
      <c r="W28" s="44">
        <f t="shared" ref="W28:W47" ca="1" si="26">R28*H28</f>
        <v>0</v>
      </c>
      <c r="X28" s="32">
        <f ca="1">'Юнит 01.02'!X28+'Юнит 02-08.02'!X28+'Юнит 09-15.02'!X28+'Юнит 16-22.02'!X28+'Юнит 23-28.02'!X28</f>
        <v>0</v>
      </c>
      <c r="Y28" s="45">
        <f t="shared" ref="Y28:Y30" ca="1" si="27">IF(U28=0,0,X28/U28)</f>
        <v>0</v>
      </c>
      <c r="Z28" s="32">
        <f ca="1">'Юнит 01.02'!Z28+'Юнит 02-08.02'!Z28+'Юнит 09-15.02'!Z28+'Юнит 16-22.02'!Z28+'Юнит 23-28.02'!Z28</f>
        <v>113.88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46">
        <f ca="1">U28*1%/$AE$1</f>
        <v>0</v>
      </c>
      <c r="AE28" s="47">
        <f t="shared" ref="AE28:AE46" ca="1" si="28">U28-W28-X28-Z28-AA28-AB28-AC28-AD28</f>
        <v>-541.48</v>
      </c>
      <c r="AF28" s="46"/>
      <c r="AG28" s="48">
        <f t="shared" ref="AG28:AG47" ca="1" si="29">IF(R28=0,0,U28/R28)</f>
        <v>0</v>
      </c>
      <c r="AH28" s="49">
        <f t="shared" ref="AH28:AH47" si="30">H28</f>
        <v>672</v>
      </c>
      <c r="AI28" s="49">
        <f t="shared" ref="AI28:AI47" ca="1" si="31">IF(R28=0,0,X28/R28)</f>
        <v>0</v>
      </c>
      <c r="AJ28" s="49">
        <f t="shared" ref="AJ28:AJ47" ca="1" si="32">IF(P28=0,Z28/1,Z28/P28)</f>
        <v>113.88</v>
      </c>
      <c r="AK28" s="49">
        <f t="shared" ref="AK28:AK47" ca="1" si="33">IF(P28=0,0,AA28/P28)</f>
        <v>0</v>
      </c>
      <c r="AL28" s="49">
        <f t="array" aca="1" ref="AL28" ca="1">_xlfn.IFS(R28=0,AE28,R28&lt;0,AE28/-R28,R28&gt;0,AE28/R28)</f>
        <v>-541.48</v>
      </c>
      <c r="AM28" s="50">
        <f t="shared" ref="AM28:AM47" ca="1" si="34">IF(AG28=0,0,AL28/AG28)</f>
        <v>0</v>
      </c>
      <c r="AN28" s="51">
        <f t="shared" ref="AN28:AN47" ca="1" si="35">IF(AH28=0,0,AL28/AH28)</f>
        <v>-0.8057738095238095</v>
      </c>
      <c r="AP28" s="53">
        <f t="shared" ref="AP28:AP47" ca="1" si="36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ca="1" si="23"/>
        <v>0</v>
      </c>
      <c r="P29" s="32">
        <f ca="1">'Юнит 01.02'!P29+'Юнит 02-08.02'!P29+'Юнит 09-15.02'!P29+'Юнит 16-22.02'!P29+'Юнит 23-28.02'!P29</f>
        <v>1</v>
      </c>
      <c r="Q29" s="32">
        <f ca="1">'Юнит 01.02'!Q29+'Юнит 02-08.02'!Q29+'Юнит 09-15.02'!Q29+'Юнит 16-22.02'!Q29+'Юнит 23-28.02'!Q29</f>
        <v>1</v>
      </c>
      <c r="R29" s="40">
        <f t="shared" ref="R29:R47" ca="1" si="37">P29-Q29</f>
        <v>0</v>
      </c>
      <c r="S29" s="32">
        <f ca="1">'Юнит 01.02'!S29+'Юнит 02-08.02'!S29+'Юнит 09-15.02'!S29+'Юнит 16-22.02'!S29+'Юнит 23-28.02'!S29</f>
        <v>5000</v>
      </c>
      <c r="T29" s="32">
        <f ca="1">'Юнит 01.02'!T29+'Юнит 02-08.02'!T29+'Юнит 09-15.02'!T29+'Юнит 16-22.02'!T29+'Юнит 23-28.02'!T29</f>
        <v>-5000</v>
      </c>
      <c r="U29" s="40">
        <f t="shared" ca="1" si="24"/>
        <v>0</v>
      </c>
      <c r="V29" s="43">
        <f t="shared" ca="1" si="25"/>
        <v>0</v>
      </c>
      <c r="W29" s="44">
        <f t="shared" ca="1" si="26"/>
        <v>0</v>
      </c>
      <c r="X29" s="32">
        <f ca="1">'Юнит 01.02'!X29+'Юнит 02-08.02'!X29+'Юнит 09-15.02'!X29+'Юнит 16-22.02'!X29+'Юнит 23-28.02'!X29</f>
        <v>0</v>
      </c>
      <c r="Y29" s="45">
        <f t="shared" ca="1" si="27"/>
        <v>0</v>
      </c>
      <c r="Z29" s="32">
        <f ca="1">'Юнит 01.02'!Z29+'Юнит 02-08.02'!Z29+'Юнит 09-15.02'!Z29+'Юнит 16-22.02'!Z29+'Юнит 23-28.02'!Z29</f>
        <v>535.01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46">
        <f t="shared" ref="AD29:AD47" ca="1" si="38">U29*1%/$AE$1</f>
        <v>0</v>
      </c>
      <c r="AE29" s="47">
        <f t="shared" ca="1" si="28"/>
        <v>-535.01</v>
      </c>
      <c r="AF29" s="46"/>
      <c r="AG29" s="48">
        <f t="shared" ca="1" si="29"/>
        <v>0</v>
      </c>
      <c r="AH29" s="49">
        <f t="shared" si="30"/>
        <v>627</v>
      </c>
      <c r="AI29" s="49">
        <f t="shared" ca="1" si="31"/>
        <v>0</v>
      </c>
      <c r="AJ29" s="49">
        <f t="shared" ca="1" si="32"/>
        <v>535.01</v>
      </c>
      <c r="AK29" s="49">
        <f t="shared" ca="1" si="33"/>
        <v>0</v>
      </c>
      <c r="AL29" s="49">
        <f t="array" aca="1" ref="AL29" ca="1">_xlfn.IFS(R29=0,AE29,R29&lt;0,AE29/-R29,R29&gt;0,AE29/R29)</f>
        <v>-535.01</v>
      </c>
      <c r="AM29" s="50">
        <f t="shared" ca="1" si="34"/>
        <v>0</v>
      </c>
      <c r="AN29" s="51">
        <f t="shared" ca="1" si="35"/>
        <v>-0.8532854864433812</v>
      </c>
      <c r="AP29" s="53">
        <f t="shared" ca="1" si="36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4</v>
      </c>
      <c r="L30" s="36"/>
      <c r="M30" s="36"/>
      <c r="N30" s="37">
        <f t="shared" si="22"/>
        <v>0.14285714285714285</v>
      </c>
      <c r="O30" s="38">
        <f t="shared" ca="1" si="23"/>
        <v>3.5714285714285712E-2</v>
      </c>
      <c r="P30" s="32">
        <f ca="1">'Юнит 01.02'!P30+'Юнит 02-08.02'!P30+'Юнит 09-15.02'!P30+'Юнит 16-22.02'!P30+'Юнит 23-28.02'!P30</f>
        <v>1</v>
      </c>
      <c r="Q30" s="32">
        <f ca="1">'Юнит 01.02'!Q30+'Юнит 02-08.02'!Q30+'Юнит 09-15.02'!Q30+'Юнит 16-22.02'!Q30+'Юнит 23-28.02'!Q30</f>
        <v>0</v>
      </c>
      <c r="R30" s="40">
        <f t="shared" ca="1" si="37"/>
        <v>1</v>
      </c>
      <c r="S30" s="32">
        <f ca="1">'Юнит 01.02'!S30+'Юнит 02-08.02'!S30+'Юнит 09-15.02'!S30+'Юнит 16-22.02'!S30+'Юнит 23-28.02'!S30</f>
        <v>2757</v>
      </c>
      <c r="T30" s="32">
        <f ca="1">'Юнит 01.02'!T30+'Юнит 02-08.02'!T30+'Юнит 09-15.02'!T30+'Юнит 16-22.02'!T30+'Юнит 23-28.02'!T30</f>
        <v>0</v>
      </c>
      <c r="U30" s="40">
        <f t="shared" ca="1" si="24"/>
        <v>2757</v>
      </c>
      <c r="V30" s="43">
        <f t="shared" ca="1" si="25"/>
        <v>3.6311002352247016E-3</v>
      </c>
      <c r="W30" s="44">
        <f t="shared" ca="1" si="26"/>
        <v>627</v>
      </c>
      <c r="X30" s="32">
        <f ca="1">'Юнит 01.02'!X30+'Юнит 02-08.02'!X30+'Юнит 09-15.02'!X30+'Юнит 16-22.02'!X30+'Юнит 23-28.02'!X30</f>
        <v>1185.51</v>
      </c>
      <c r="Y30" s="45">
        <f t="shared" ca="1" si="27"/>
        <v>0.43</v>
      </c>
      <c r="Z30" s="32">
        <f ca="1">'Юнит 01.02'!Z30+'Юнит 02-08.02'!Z30+'Юнит 09-15.02'!Z30+'Юнит 16-22.02'!Z30+'Юнит 23-28.02'!Z30</f>
        <v>384.03999999999996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46">
        <f t="shared" ca="1" si="38"/>
        <v>12.217272473441735</v>
      </c>
      <c r="AE30" s="47">
        <f t="shared" ca="1" si="28"/>
        <v>548.23272752655828</v>
      </c>
      <c r="AF30" s="46"/>
      <c r="AG30" s="48">
        <f t="shared" ca="1" si="29"/>
        <v>2757</v>
      </c>
      <c r="AH30" s="49">
        <f t="shared" si="30"/>
        <v>627</v>
      </c>
      <c r="AI30" s="49">
        <f t="shared" ca="1" si="31"/>
        <v>1185.51</v>
      </c>
      <c r="AJ30" s="49">
        <f t="shared" ca="1" si="32"/>
        <v>384.03999999999996</v>
      </c>
      <c r="AK30" s="49">
        <f t="shared" ca="1" si="33"/>
        <v>0</v>
      </c>
      <c r="AL30" s="49">
        <f t="array" aca="1" ref="AL30" ca="1">_xlfn.IFS(R30=0,AE30,R30&lt;0,AE30/-R30,R30&gt;0,AE30/R30)</f>
        <v>548.23272752655828</v>
      </c>
      <c r="AM30" s="50">
        <f t="shared" ca="1" si="34"/>
        <v>0.19885118880179845</v>
      </c>
      <c r="AN30" s="51">
        <f t="shared" ca="1" si="35"/>
        <v>0.87437436607106589</v>
      </c>
      <c r="AP30" s="53">
        <f t="shared" ca="1" si="36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4</v>
      </c>
      <c r="L31" s="36"/>
      <c r="M31" s="36"/>
      <c r="N31" s="37">
        <f t="shared" si="22"/>
        <v>0.14285714285714285</v>
      </c>
      <c r="O31" s="38">
        <f t="shared" ca="1" si="23"/>
        <v>3.5714285714285712E-2</v>
      </c>
      <c r="P31" s="32">
        <f ca="1">'Юнит 01.02'!P31+'Юнит 02-08.02'!P31+'Юнит 09-15.02'!P31+'Юнит 16-22.02'!P31+'Юнит 23-28.02'!P31</f>
        <v>1</v>
      </c>
      <c r="Q31" s="32">
        <f ca="1">'Юнит 01.02'!Q31+'Юнит 02-08.02'!Q31+'Юнит 09-15.02'!Q31+'Юнит 16-22.02'!Q31+'Юнит 23-28.02'!Q31</f>
        <v>0</v>
      </c>
      <c r="R31" s="40">
        <f t="shared" ca="1" si="37"/>
        <v>1</v>
      </c>
      <c r="S31" s="32">
        <f ca="1">'Юнит 01.02'!S31+'Юнит 02-08.02'!S31+'Юнит 09-15.02'!S31+'Юнит 16-22.02'!S31+'Юнит 23-28.02'!S31</f>
        <v>4300</v>
      </c>
      <c r="T31" s="32">
        <f ca="1">'Юнит 01.02'!T31+'Юнит 02-08.02'!T31+'Юнит 09-15.02'!T31+'Юнит 16-22.02'!T31+'Юнит 23-28.02'!T31</f>
        <v>0</v>
      </c>
      <c r="U31" s="40">
        <f t="shared" ca="1" si="24"/>
        <v>4300</v>
      </c>
      <c r="V31" s="43">
        <f t="shared" ca="1" si="25"/>
        <v>5.6633046831578585E-3</v>
      </c>
      <c r="W31" s="44">
        <f t="shared" ca="1" si="26"/>
        <v>567</v>
      </c>
      <c r="X31" s="32">
        <f ca="1">'Юнит 01.02'!X31+'Юнит 02-08.02'!X31+'Юнит 09-15.02'!X31+'Юнит 16-22.02'!X31+'Юнит 23-28.02'!X31</f>
        <v>1849</v>
      </c>
      <c r="Y31" s="45">
        <f ca="1">IF(U31=0,0,X31/U31)</f>
        <v>0.43</v>
      </c>
      <c r="Z31" s="32">
        <f ca="1">'Юнит 01.02'!Z31+'Юнит 02-08.02'!Z31+'Юнит 09-15.02'!Z31+'Юнит 16-22.02'!Z31+'Юнит 23-28.02'!Z31</f>
        <v>350.29999999999995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46">
        <f t="shared" ca="1" si="38"/>
        <v>19.054868203046595</v>
      </c>
      <c r="AE31" s="47">
        <f t="shared" ca="1" si="28"/>
        <v>1514.6451317969534</v>
      </c>
      <c r="AF31" s="46"/>
      <c r="AG31" s="48">
        <f t="shared" ca="1" si="29"/>
        <v>4300</v>
      </c>
      <c r="AH31" s="49">
        <f t="shared" si="30"/>
        <v>567</v>
      </c>
      <c r="AI31" s="49">
        <f t="shared" ca="1" si="31"/>
        <v>1849</v>
      </c>
      <c r="AJ31" s="49">
        <f t="shared" ca="1" si="32"/>
        <v>350.29999999999995</v>
      </c>
      <c r="AK31" s="49">
        <f t="shared" ca="1" si="33"/>
        <v>0</v>
      </c>
      <c r="AL31" s="49">
        <f t="array" aca="1" ref="AL31" ca="1">_xlfn.IFS(R31=0,AE31,R31&lt;0,AE31/-R31,R31&gt;0,AE31/R31)</f>
        <v>1514.6451317969534</v>
      </c>
      <c r="AM31" s="50">
        <f t="shared" ca="1" si="34"/>
        <v>0.3522430539062682</v>
      </c>
      <c r="AN31" s="51">
        <f t="shared" ca="1" si="35"/>
        <v>2.6713318021110291</v>
      </c>
      <c r="AP31" s="53">
        <f t="shared" ca="1" si="36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ca="1" si="23"/>
        <v>0</v>
      </c>
      <c r="P32" s="32">
        <f ca="1">'Юнит 01.02'!P32+'Юнит 02-08.02'!P32+'Юнит 09-15.02'!P32+'Юнит 16-22.02'!P32+'Юнит 23-28.02'!P32</f>
        <v>0</v>
      </c>
      <c r="Q32" s="32">
        <f ca="1">'Юнит 01.02'!Q32+'Юнит 02-08.02'!Q32+'Юнит 09-15.02'!Q32+'Юнит 16-22.02'!Q32+'Юнит 23-28.02'!Q32</f>
        <v>0</v>
      </c>
      <c r="R32" s="40">
        <f t="shared" ca="1" si="37"/>
        <v>0</v>
      </c>
      <c r="S32" s="32">
        <f ca="1">'Юнит 01.02'!S32+'Юнит 02-08.02'!S32+'Юнит 09-15.02'!S32+'Юнит 16-22.02'!S32+'Юнит 23-28.02'!S32</f>
        <v>0</v>
      </c>
      <c r="T32" s="32">
        <f ca="1">'Юнит 01.02'!T32+'Юнит 02-08.02'!T32+'Юнит 09-15.02'!T32+'Юнит 16-22.02'!T32+'Юнит 23-28.02'!T32</f>
        <v>0</v>
      </c>
      <c r="U32" s="40">
        <f t="shared" ca="1" si="24"/>
        <v>0</v>
      </c>
      <c r="V32" s="43">
        <f t="shared" ca="1" si="25"/>
        <v>0</v>
      </c>
      <c r="W32" s="44">
        <f t="shared" ca="1" si="26"/>
        <v>0</v>
      </c>
      <c r="X32" s="32">
        <f ca="1">'Юнит 01.02'!X32+'Юнит 02-08.02'!X32+'Юнит 09-15.02'!X32+'Юнит 16-22.02'!X32+'Юнит 23-28.02'!X32</f>
        <v>0</v>
      </c>
      <c r="Y32" s="45">
        <f t="shared" ref="Y32:Y47" ca="1" si="39">IF(U32=0,0,X32/U32)</f>
        <v>0</v>
      </c>
      <c r="Z32" s="32">
        <f ca="1"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46">
        <f t="shared" ca="1" si="38"/>
        <v>0</v>
      </c>
      <c r="AE32" s="47">
        <f t="shared" ca="1" si="28"/>
        <v>0</v>
      </c>
      <c r="AF32" s="46"/>
      <c r="AG32" s="48">
        <f t="shared" ca="1" si="29"/>
        <v>0</v>
      </c>
      <c r="AH32" s="49">
        <f t="shared" si="30"/>
        <v>567</v>
      </c>
      <c r="AI32" s="49">
        <f t="shared" ca="1" si="31"/>
        <v>0</v>
      </c>
      <c r="AJ32" s="49">
        <f t="shared" ca="1" si="32"/>
        <v>0</v>
      </c>
      <c r="AK32" s="49">
        <f t="shared" ca="1" si="33"/>
        <v>0</v>
      </c>
      <c r="AL32" s="49">
        <f t="array" aca="1" ref="AL32" ca="1">_xlfn.IFS(R32=0,AE32,R32&lt;0,AE32/-R32,R32&gt;0,AE32/R32)</f>
        <v>0</v>
      </c>
      <c r="AM32" s="50">
        <f t="shared" ca="1" si="34"/>
        <v>0</v>
      </c>
      <c r="AN32" s="51">
        <f t="shared" ca="1" si="35"/>
        <v>0</v>
      </c>
      <c r="AP32" s="53">
        <f t="shared" ca="1" si="36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7</v>
      </c>
      <c r="L33" s="36"/>
      <c r="M33" s="36"/>
      <c r="N33" s="37">
        <f t="shared" si="22"/>
        <v>0.25</v>
      </c>
      <c r="O33" s="38">
        <f t="shared" ca="1" si="23"/>
        <v>7.1428571428571425E-2</v>
      </c>
      <c r="P33" s="32">
        <f ca="1">'Юнит 01.02'!P33+'Юнит 02-08.02'!P33+'Юнит 09-15.02'!P33+'Юнит 16-22.02'!P33+'Юнит 23-28.02'!P33</f>
        <v>2</v>
      </c>
      <c r="Q33" s="32">
        <f ca="1">'Юнит 01.02'!Q33+'Юнит 02-08.02'!Q33+'Юнит 09-15.02'!Q33+'Юнит 16-22.02'!Q33+'Юнит 23-28.02'!Q33</f>
        <v>0</v>
      </c>
      <c r="R33" s="40">
        <f t="shared" ca="1" si="37"/>
        <v>2</v>
      </c>
      <c r="S33" s="32">
        <f ca="1">'Юнит 01.02'!S33+'Юнит 02-08.02'!S33+'Юнит 09-15.02'!S33+'Юнит 16-22.02'!S33+'Юнит 23-28.02'!S33</f>
        <v>6233</v>
      </c>
      <c r="T33" s="32">
        <f ca="1">'Юнит 01.02'!T33+'Юнит 02-08.02'!T33+'Юнит 09-15.02'!T33+'Юнит 16-22.02'!T33+'Юнит 23-28.02'!T33</f>
        <v>0</v>
      </c>
      <c r="U33" s="40">
        <f t="shared" ca="1" si="24"/>
        <v>6233</v>
      </c>
      <c r="V33" s="43">
        <f t="shared" ca="1" si="25"/>
        <v>8.2091576953774257E-3</v>
      </c>
      <c r="W33" s="44">
        <f t="shared" ca="1" si="26"/>
        <v>1314</v>
      </c>
      <c r="X33" s="32">
        <f ca="1">'Юнит 01.02'!X33+'Юнит 02-08.02'!X33+'Юнит 09-15.02'!X33+'Юнит 16-22.02'!X33+'Юнит 23-28.02'!X33</f>
        <v>2680.19</v>
      </c>
      <c r="Y33" s="45">
        <f t="shared" ca="1" si="39"/>
        <v>0.43</v>
      </c>
      <c r="Z33" s="32">
        <f ca="1">'Юнит 01.02'!Z33+'Юнит 02-08.02'!Z33+'Юнит 09-15.02'!Z33+'Юнит 16-22.02'!Z33+'Юнит 23-28.02'!Z33</f>
        <v>925.83999999999992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46">
        <f t="shared" ca="1" si="38"/>
        <v>27.620696165020796</v>
      </c>
      <c r="AE33" s="47">
        <f t="shared" ca="1" si="28"/>
        <v>1285.3493038349793</v>
      </c>
      <c r="AF33" s="46"/>
      <c r="AG33" s="48">
        <f t="shared" ca="1" si="29"/>
        <v>3116.5</v>
      </c>
      <c r="AH33" s="49">
        <f t="shared" si="30"/>
        <v>657</v>
      </c>
      <c r="AI33" s="49">
        <f t="shared" ca="1" si="31"/>
        <v>1340.095</v>
      </c>
      <c r="AJ33" s="49">
        <f t="shared" ca="1" si="32"/>
        <v>462.91999999999996</v>
      </c>
      <c r="AK33" s="49">
        <f t="shared" ca="1" si="33"/>
        <v>0</v>
      </c>
      <c r="AL33" s="49">
        <f t="array" aca="1" ref="AL33" ca="1">_xlfn.IFS(R33=0,AE33,R33&lt;0,AE33/-R33,R33&gt;0,AE33/R33)</f>
        <v>642.67465191748965</v>
      </c>
      <c r="AM33" s="50">
        <f t="shared" ca="1" si="34"/>
        <v>0.20621679830498627</v>
      </c>
      <c r="AN33" s="51">
        <f t="shared" ca="1" si="35"/>
        <v>0.97819581722601168</v>
      </c>
      <c r="AP33" s="53">
        <f t="shared" ca="1" si="36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2</v>
      </c>
      <c r="L34" s="36"/>
      <c r="M34" s="36"/>
      <c r="N34" s="37">
        <f t="shared" si="22"/>
        <v>7.1428571428571425E-2</v>
      </c>
      <c r="O34" s="38">
        <f t="shared" ca="1" si="23"/>
        <v>7.1428571428571425E-2</v>
      </c>
      <c r="P34" s="32">
        <f ca="1">'Юнит 01.02'!P34+'Юнит 02-08.02'!P34+'Юнит 09-15.02'!P34+'Юнит 16-22.02'!P34+'Юнит 23-28.02'!P34</f>
        <v>2</v>
      </c>
      <c r="Q34" s="32">
        <f ca="1">'Юнит 01.02'!Q34+'Юнит 02-08.02'!Q34+'Юнит 09-15.02'!Q34+'Юнит 16-22.02'!Q34+'Юнит 23-28.02'!Q34</f>
        <v>0</v>
      </c>
      <c r="R34" s="40">
        <f t="shared" ca="1" si="37"/>
        <v>2</v>
      </c>
      <c r="S34" s="32">
        <f ca="1">'Юнит 01.02'!S34+'Юнит 02-08.02'!S34+'Юнит 09-15.02'!S34+'Юнит 16-22.02'!S34+'Юнит 23-28.02'!S34</f>
        <v>8876</v>
      </c>
      <c r="T34" s="32">
        <f ca="1">'Юнит 01.02'!T34+'Юнит 02-08.02'!T34+'Юнит 09-15.02'!T34+'Юнит 16-22.02'!T34+'Юнит 23-28.02'!T34</f>
        <v>0</v>
      </c>
      <c r="U34" s="40">
        <f t="shared" ca="1" si="24"/>
        <v>8876</v>
      </c>
      <c r="V34" s="43">
        <f t="shared" ca="1" si="25"/>
        <v>1.1690114504118408E-2</v>
      </c>
      <c r="W34" s="44">
        <f t="shared" ca="1" si="26"/>
        <v>1194</v>
      </c>
      <c r="X34" s="32">
        <f ca="1">'Юнит 01.02'!X34+'Юнит 02-08.02'!X34+'Юнит 09-15.02'!X34+'Юнит 16-22.02'!X34+'Юнит 23-28.02'!X34</f>
        <v>3816.6800000000003</v>
      </c>
      <c r="Y34" s="45">
        <f t="shared" ca="1" si="39"/>
        <v>0.43000000000000005</v>
      </c>
      <c r="Z34" s="32">
        <f ca="1"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46">
        <f t="shared" ca="1" si="38"/>
        <v>39.332793062846882</v>
      </c>
      <c r="AE34" s="47">
        <f t="shared" ca="1" si="28"/>
        <v>3166.4572069371529</v>
      </c>
      <c r="AF34" s="46"/>
      <c r="AG34" s="48">
        <f t="shared" ca="1" si="29"/>
        <v>4438</v>
      </c>
      <c r="AH34" s="49">
        <f t="shared" si="30"/>
        <v>597</v>
      </c>
      <c r="AI34" s="49">
        <f t="shared" ca="1" si="31"/>
        <v>1908.3400000000001</v>
      </c>
      <c r="AJ34" s="49">
        <f t="shared" ca="1" si="32"/>
        <v>329.76499999999999</v>
      </c>
      <c r="AK34" s="49">
        <f t="shared" ca="1" si="33"/>
        <v>0</v>
      </c>
      <c r="AL34" s="49">
        <f t="array" aca="1" ref="AL34" ca="1">_xlfn.IFS(R34=0,AE34,R34&lt;0,AE34/-R34,R34&gt;0,AE34/R34)</f>
        <v>1583.2286034685765</v>
      </c>
      <c r="AM34" s="50">
        <f t="shared" ca="1" si="34"/>
        <v>0.35674371416597034</v>
      </c>
      <c r="AN34" s="51">
        <f t="shared" ca="1" si="35"/>
        <v>2.6519742101651196</v>
      </c>
      <c r="AP34" s="53">
        <f t="shared" ca="1" si="36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2</v>
      </c>
      <c r="L35" s="36"/>
      <c r="M35" s="36"/>
      <c r="N35" s="37">
        <f t="shared" si="22"/>
        <v>7.1428571428571425E-2</v>
      </c>
      <c r="O35" s="38">
        <f t="shared" ca="1" si="23"/>
        <v>3.5714285714285712E-2</v>
      </c>
      <c r="P35" s="32">
        <f ca="1">'Юнит 01.02'!P35+'Юнит 02-08.02'!P35+'Юнит 09-15.02'!P35+'Юнит 16-22.02'!P35+'Юнит 23-28.02'!P35</f>
        <v>1</v>
      </c>
      <c r="Q35" s="32">
        <f ca="1">'Юнит 01.02'!Q35+'Юнит 02-08.02'!Q35+'Юнит 09-15.02'!Q35+'Юнит 16-22.02'!Q35+'Юнит 23-28.02'!Q35</f>
        <v>0</v>
      </c>
      <c r="R35" s="40">
        <f t="shared" ca="1" si="37"/>
        <v>1</v>
      </c>
      <c r="S35" s="32">
        <f ca="1">'Юнит 01.02'!S35+'Юнит 02-08.02'!S35+'Юнит 09-15.02'!S35+'Юнит 16-22.02'!S35+'Юнит 23-28.02'!S35</f>
        <v>6500</v>
      </c>
      <c r="T35" s="32">
        <f ca="1">'Юнит 01.02'!T35+'Юнит 02-08.02'!T35+'Юнит 09-15.02'!T35+'Юнит 16-22.02'!T35+'Юнит 23-28.02'!T35</f>
        <v>0</v>
      </c>
      <c r="U35" s="40">
        <f t="shared" ca="1" si="24"/>
        <v>6500</v>
      </c>
      <c r="V35" s="43">
        <f t="shared" ca="1" si="25"/>
        <v>8.5608094047735072E-3</v>
      </c>
      <c r="W35" s="44">
        <f t="shared" ca="1" si="26"/>
        <v>552</v>
      </c>
      <c r="X35" s="32">
        <f ca="1">'Юнит 01.02'!X35+'Юнит 02-08.02'!X35+'Юнит 09-15.02'!X35+'Юнит 16-22.02'!X35+'Юнит 23-28.02'!X35</f>
        <v>2795</v>
      </c>
      <c r="Y35" s="45">
        <f t="shared" ca="1" si="39"/>
        <v>0.43</v>
      </c>
      <c r="Z35" s="32">
        <f ca="1">'Юнит 01.02'!Z35+'Юнит 02-08.02'!Z35+'Юнит 09-15.02'!Z35+'Юнит 16-22.02'!Z35+'Юнит 23-28.02'!Z35</f>
        <v>377.07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46">
        <f t="shared" ca="1" si="38"/>
        <v>28.80387053948904</v>
      </c>
      <c r="AE35" s="47">
        <f t="shared" ca="1" si="28"/>
        <v>2747.1261294605106</v>
      </c>
      <c r="AF35" s="46"/>
      <c r="AG35" s="48">
        <f t="shared" ca="1" si="29"/>
        <v>6500</v>
      </c>
      <c r="AH35" s="49">
        <f t="shared" si="30"/>
        <v>552</v>
      </c>
      <c r="AI35" s="49">
        <f t="shared" ca="1" si="31"/>
        <v>2795</v>
      </c>
      <c r="AJ35" s="49">
        <f t="shared" ca="1" si="32"/>
        <v>377.07</v>
      </c>
      <c r="AK35" s="49">
        <f t="shared" ca="1" si="33"/>
        <v>0</v>
      </c>
      <c r="AL35" s="49">
        <f t="array" aca="1" ref="AL35" ca="1">_xlfn.IFS(R35=0,AE35,R35&lt;0,AE35/-R35,R35&gt;0,AE35/R35)</f>
        <v>2747.1261294605106</v>
      </c>
      <c r="AM35" s="50">
        <f t="shared" ca="1" si="34"/>
        <v>0.42263478914777086</v>
      </c>
      <c r="AN35" s="51">
        <f t="shared" ca="1" si="35"/>
        <v>4.9766777707617944</v>
      </c>
      <c r="AP35" s="53">
        <f t="shared" ca="1" si="36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6</v>
      </c>
      <c r="L36" s="36"/>
      <c r="M36" s="36"/>
      <c r="N36" s="37">
        <f t="shared" si="22"/>
        <v>0.21428571428571427</v>
      </c>
      <c r="O36" s="38">
        <f t="shared" ca="1" si="23"/>
        <v>0</v>
      </c>
      <c r="P36" s="32">
        <f ca="1">'Юнит 01.02'!P36+'Юнит 02-08.02'!P36+'Юнит 09-15.02'!P36+'Юнит 16-22.02'!P36+'Юнит 23-28.02'!P36</f>
        <v>0</v>
      </c>
      <c r="Q36" s="32">
        <f ca="1">'Юнит 01.02'!Q36+'Юнит 02-08.02'!Q36+'Юнит 09-15.02'!Q36+'Юнит 16-22.02'!Q36+'Юнит 23-28.02'!Q36</f>
        <v>0</v>
      </c>
      <c r="R36" s="40">
        <f t="shared" ca="1" si="37"/>
        <v>0</v>
      </c>
      <c r="S36" s="32">
        <f ca="1">'Юнит 01.02'!S36+'Юнит 02-08.02'!S36+'Юнит 09-15.02'!S36+'Юнит 16-22.02'!S36+'Юнит 23-28.02'!S36</f>
        <v>0</v>
      </c>
      <c r="T36" s="32">
        <f ca="1">'Юнит 01.02'!T36+'Юнит 02-08.02'!T36+'Юнит 09-15.02'!T36+'Юнит 16-22.02'!T36+'Юнит 23-28.02'!T36</f>
        <v>0</v>
      </c>
      <c r="U36" s="40">
        <f t="shared" ca="1" si="24"/>
        <v>0</v>
      </c>
      <c r="V36" s="43">
        <f t="shared" ca="1" si="25"/>
        <v>0</v>
      </c>
      <c r="W36" s="44">
        <f t="shared" ca="1" si="26"/>
        <v>0</v>
      </c>
      <c r="X36" s="32">
        <f ca="1">'Юнит 01.02'!X36+'Юнит 02-08.02'!X36+'Юнит 09-15.02'!X36+'Юнит 16-22.02'!X36+'Юнит 23-28.02'!X36</f>
        <v>0</v>
      </c>
      <c r="Y36" s="45">
        <f t="shared" ca="1" si="39"/>
        <v>0</v>
      </c>
      <c r="Z36" s="32">
        <f ca="1">'Юнит 01.02'!Z36+'Юнит 02-08.02'!Z36+'Юнит 09-15.02'!Z36+'Юнит 16-22.02'!Z36+'Юнит 23-28.02'!Z36</f>
        <v>569.4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46">
        <f t="shared" ca="1" si="38"/>
        <v>0</v>
      </c>
      <c r="AE36" s="47">
        <f t="shared" ca="1" si="28"/>
        <v>-569.4</v>
      </c>
      <c r="AF36" s="46"/>
      <c r="AG36" s="48">
        <f t="shared" ca="1" si="29"/>
        <v>0</v>
      </c>
      <c r="AH36" s="49">
        <f t="shared" si="30"/>
        <v>552</v>
      </c>
      <c r="AI36" s="49">
        <f t="shared" ca="1" si="31"/>
        <v>0</v>
      </c>
      <c r="AJ36" s="49">
        <f t="shared" ca="1" si="32"/>
        <v>569.4</v>
      </c>
      <c r="AK36" s="49">
        <f t="shared" ca="1" si="33"/>
        <v>0</v>
      </c>
      <c r="AL36" s="49">
        <f t="array" aca="1" ref="AL36" ca="1">_xlfn.IFS(R36=0,AE36,R36&lt;0,AE36/-R36,R36&gt;0,AE36/R36)</f>
        <v>-569.4</v>
      </c>
      <c r="AM36" s="50">
        <f t="shared" ca="1" si="34"/>
        <v>0</v>
      </c>
      <c r="AN36" s="51">
        <f t="shared" ca="1" si="35"/>
        <v>-1.0315217391304348</v>
      </c>
      <c r="AP36" s="53">
        <f t="shared" ca="1" si="36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13</v>
      </c>
      <c r="L37" s="36"/>
      <c r="M37" s="36"/>
      <c r="N37" s="37">
        <f t="shared" si="22"/>
        <v>0.4642857142857143</v>
      </c>
      <c r="O37" s="38">
        <f t="shared" ca="1" si="23"/>
        <v>0.25</v>
      </c>
      <c r="P37" s="32">
        <f ca="1">'Юнит 01.02'!P37+'Юнит 02-08.02'!P37+'Юнит 09-15.02'!P37+'Юнит 16-22.02'!P37+'Юнит 23-28.02'!P37</f>
        <v>7</v>
      </c>
      <c r="Q37" s="32">
        <f ca="1">'Юнит 01.02'!Q37+'Юнит 02-08.02'!Q37+'Юнит 09-15.02'!Q37+'Юнит 16-22.02'!Q37+'Юнит 23-28.02'!Q37</f>
        <v>0</v>
      </c>
      <c r="R37" s="40">
        <f t="shared" ca="1" si="37"/>
        <v>7</v>
      </c>
      <c r="S37" s="32">
        <f ca="1">'Юнит 01.02'!S37+'Юнит 02-08.02'!S37+'Юнит 09-15.02'!S37+'Юнит 16-22.02'!S37+'Юнит 23-28.02'!S37</f>
        <v>34059</v>
      </c>
      <c r="T37" s="32">
        <f ca="1">'Юнит 01.02'!T37+'Юнит 02-08.02'!T37+'Юнит 09-15.02'!T37+'Юнит 16-22.02'!T37+'Юнит 23-28.02'!T37</f>
        <v>0</v>
      </c>
      <c r="U37" s="40">
        <f t="shared" ca="1" si="24"/>
        <v>34059</v>
      </c>
      <c r="V37" s="43">
        <f t="shared" ca="1" si="25"/>
        <v>4.4857324233412446E-2</v>
      </c>
      <c r="W37" s="44">
        <f t="shared" ca="1" si="26"/>
        <v>4809</v>
      </c>
      <c r="X37" s="32">
        <f ca="1">'Юнит 01.02'!X37+'Юнит 02-08.02'!X37+'Юнит 09-15.02'!X37+'Юнит 16-22.02'!X37+'Юнит 23-28.02'!X37</f>
        <v>14645.369999999999</v>
      </c>
      <c r="Y37" s="45">
        <f t="shared" ca="1" si="39"/>
        <v>0.43</v>
      </c>
      <c r="Z37" s="32">
        <f ca="1">'Юнит 01.02'!Z37+'Юнит 02-08.02'!Z37+'Юнит 09-15.02'!Z37+'Юнит 16-22.02'!Z37+'Юнит 23-28.02'!Z37</f>
        <v>2316.46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46">
        <f t="shared" ca="1" si="38"/>
        <v>150.92785026222418</v>
      </c>
      <c r="AE37" s="47">
        <f t="shared" ca="1" si="28"/>
        <v>12137.242149737778</v>
      </c>
      <c r="AF37" s="46"/>
      <c r="AG37" s="48">
        <f t="shared" ca="1" si="29"/>
        <v>4865.5714285714284</v>
      </c>
      <c r="AH37" s="49">
        <f t="shared" si="30"/>
        <v>687</v>
      </c>
      <c r="AI37" s="49">
        <f t="shared" ca="1" si="31"/>
        <v>2092.1957142857141</v>
      </c>
      <c r="AJ37" s="49">
        <f t="shared" ca="1" si="32"/>
        <v>330.92285714285714</v>
      </c>
      <c r="AK37" s="49">
        <f t="shared" ca="1" si="33"/>
        <v>0</v>
      </c>
      <c r="AL37" s="49">
        <f t="array" aca="1" ref="AL37" ca="1">_xlfn.IFS(R37=0,AE37,R37&lt;0,AE37/-R37,R37&gt;0,AE37/R37)</f>
        <v>1733.8917356768254</v>
      </c>
      <c r="AM37" s="50">
        <f t="shared" ca="1" si="34"/>
        <v>0.35635932205108128</v>
      </c>
      <c r="AN37" s="51">
        <f t="shared" ca="1" si="35"/>
        <v>2.5238598772588432</v>
      </c>
      <c r="AP37" s="53">
        <f t="shared" ca="1" si="36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2</v>
      </c>
      <c r="L38" s="36"/>
      <c r="M38" s="36"/>
      <c r="N38" s="37">
        <f t="shared" si="22"/>
        <v>7.1428571428571425E-2</v>
      </c>
      <c r="O38" s="38">
        <f t="shared" ca="1" si="23"/>
        <v>0</v>
      </c>
      <c r="P38" s="32">
        <f ca="1">'Юнит 01.02'!P38+'Юнит 02-08.02'!P38+'Юнит 09-15.02'!P38+'Юнит 16-22.02'!P38+'Юнит 23-28.02'!P38</f>
        <v>1</v>
      </c>
      <c r="Q38" s="32">
        <f ca="1">'Юнит 01.02'!Q38+'Юнит 02-08.02'!Q38+'Юнит 09-15.02'!Q38+'Юнит 16-22.02'!Q38+'Юнит 23-28.02'!Q38</f>
        <v>1</v>
      </c>
      <c r="R38" s="40">
        <f t="shared" ca="1" si="37"/>
        <v>0</v>
      </c>
      <c r="S38" s="32">
        <f ca="1">'Юнит 01.02'!S38+'Юнит 02-08.02'!S38+'Юнит 09-15.02'!S38+'Юнит 16-22.02'!S38+'Юнит 23-28.02'!S38</f>
        <v>3635</v>
      </c>
      <c r="T38" s="32">
        <f ca="1">'Юнит 01.02'!T38+'Юнит 02-08.02'!T38+'Юнит 09-15.02'!T38+'Юнит 16-22.02'!T38+'Юнит 23-28.02'!T38</f>
        <v>-3635</v>
      </c>
      <c r="U38" s="40">
        <f t="shared" ca="1" si="24"/>
        <v>0</v>
      </c>
      <c r="V38" s="43">
        <f t="shared" ca="1" si="25"/>
        <v>0</v>
      </c>
      <c r="W38" s="44">
        <f t="shared" ca="1" si="26"/>
        <v>0</v>
      </c>
      <c r="X38" s="32">
        <f ca="1">'Юнит 01.02'!X38+'Юнит 02-08.02'!X38+'Юнит 09-15.02'!X38+'Юнит 16-22.02'!X38+'Юнит 23-28.02'!X38</f>
        <v>0</v>
      </c>
      <c r="Y38" s="45">
        <f t="shared" ca="1" si="39"/>
        <v>0</v>
      </c>
      <c r="Z38" s="32">
        <f ca="1">'Юнит 01.02'!Z38+'Юнит 02-08.02'!Z38+'Юнит 09-15.02'!Z38+'Юнит 16-22.02'!Z38+'Юнит 23-28.02'!Z38</f>
        <v>762.4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46">
        <f t="shared" ca="1" si="38"/>
        <v>0</v>
      </c>
      <c r="AE38" s="47">
        <f t="shared" ca="1" si="28"/>
        <v>-762.4</v>
      </c>
      <c r="AF38" s="46"/>
      <c r="AG38" s="48">
        <f t="shared" ca="1" si="29"/>
        <v>0</v>
      </c>
      <c r="AH38" s="49">
        <f t="shared" si="30"/>
        <v>687</v>
      </c>
      <c r="AI38" s="49">
        <f t="shared" ca="1" si="31"/>
        <v>0</v>
      </c>
      <c r="AJ38" s="49">
        <f t="shared" ca="1" si="32"/>
        <v>762.4</v>
      </c>
      <c r="AK38" s="49">
        <f t="shared" ca="1" si="33"/>
        <v>0</v>
      </c>
      <c r="AL38" s="49">
        <f t="array" aca="1" ref="AL38" ca="1">_xlfn.IFS(R38=0,AE38,R38&lt;0,AE38/-R38,R38&gt;0,AE38/R38)</f>
        <v>-762.4</v>
      </c>
      <c r="AM38" s="50">
        <f t="shared" ca="1" si="34"/>
        <v>0</v>
      </c>
      <c r="AN38" s="51">
        <f t="shared" ca="1" si="35"/>
        <v>-1.1097525473071324</v>
      </c>
      <c r="AP38" s="53">
        <f t="shared" ca="1" si="36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1</v>
      </c>
      <c r="L39" s="36"/>
      <c r="M39" s="36"/>
      <c r="N39" s="37">
        <f t="shared" si="22"/>
        <v>3.5714285714285712E-2</v>
      </c>
      <c r="O39" s="38">
        <f t="shared" ca="1" si="23"/>
        <v>3.5714285714285712E-2</v>
      </c>
      <c r="P39" s="32">
        <f ca="1">'Юнит 01.02'!P39+'Юнит 02-08.02'!P39+'Юнит 09-15.02'!P39+'Юнит 16-22.02'!P39+'Юнит 23-28.02'!P39</f>
        <v>1</v>
      </c>
      <c r="Q39" s="32">
        <f ca="1">'Юнит 01.02'!Q39+'Юнит 02-08.02'!Q39+'Юнит 09-15.02'!Q39+'Юнит 16-22.02'!Q39+'Юнит 23-28.02'!Q39</f>
        <v>0</v>
      </c>
      <c r="R39" s="40">
        <f t="shared" ca="1" si="37"/>
        <v>1</v>
      </c>
      <c r="S39" s="32">
        <f ca="1">'Юнит 01.02'!S39+'Юнит 02-08.02'!S39+'Юнит 09-15.02'!S39+'Юнит 16-22.02'!S39+'Юнит 23-28.02'!S39</f>
        <v>3499</v>
      </c>
      <c r="T39" s="32">
        <f ca="1">'Юнит 01.02'!T39+'Юнит 02-08.02'!T39+'Юнит 09-15.02'!T39+'Юнит 16-22.02'!T39+'Юнит 23-28.02'!T39</f>
        <v>0</v>
      </c>
      <c r="U39" s="40">
        <f t="shared" ca="1" si="24"/>
        <v>3499</v>
      </c>
      <c r="V39" s="43">
        <f t="shared" ca="1" si="25"/>
        <v>4.6083495549696157E-3</v>
      </c>
      <c r="W39" s="44">
        <f t="shared" ca="1" si="26"/>
        <v>597</v>
      </c>
      <c r="X39" s="32">
        <f ca="1">'Юнит 01.02'!X39+'Юнит 02-08.02'!X39+'Юнит 09-15.02'!X39+'Юнит 16-22.02'!X39+'Юнит 23-28.02'!X39</f>
        <v>1504.57</v>
      </c>
      <c r="Y39" s="45">
        <f t="shared" ca="1" si="39"/>
        <v>0.43</v>
      </c>
      <c r="Z39" s="32">
        <f ca="1">'Юнит 01.02'!Z39+'Юнит 02-08.02'!Z39+'Юнит 09-15.02'!Z39+'Юнит 16-22.02'!Z39+'Юнит 23-28.02'!Z39</f>
        <v>464.17999999999995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46">
        <f t="shared" ca="1" si="38"/>
        <v>15.50534507964187</v>
      </c>
      <c r="AE39" s="47">
        <f t="shared" ca="1" si="28"/>
        <v>917.74465492035824</v>
      </c>
      <c r="AF39" s="46"/>
      <c r="AG39" s="48">
        <f t="shared" ca="1" si="29"/>
        <v>3499</v>
      </c>
      <c r="AH39" s="49">
        <f t="shared" si="30"/>
        <v>597</v>
      </c>
      <c r="AI39" s="49">
        <f t="shared" ca="1" si="31"/>
        <v>1504.57</v>
      </c>
      <c r="AJ39" s="49">
        <f t="shared" ca="1" si="32"/>
        <v>464.17999999999995</v>
      </c>
      <c r="AK39" s="49">
        <f t="shared" ca="1" si="33"/>
        <v>0</v>
      </c>
      <c r="AL39" s="49">
        <f t="array" aca="1" ref="AL39" ca="1">_xlfn.IFS(R39=0,AE39,R39&lt;0,AE39/-R39,R39&gt;0,AE39/R39)</f>
        <v>917.74465492035824</v>
      </c>
      <c r="AM39" s="50">
        <f t="shared" ca="1" si="34"/>
        <v>0.26228769789092832</v>
      </c>
      <c r="AN39" s="51">
        <f t="shared" ca="1" si="35"/>
        <v>1.5372607285098128</v>
      </c>
      <c r="AP39" s="53">
        <f t="shared" ca="1" si="36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2</v>
      </c>
      <c r="L40" s="36"/>
      <c r="M40" s="36"/>
      <c r="N40" s="37">
        <f t="shared" si="22"/>
        <v>7.1428571428571425E-2</v>
      </c>
      <c r="O40" s="38">
        <f t="shared" ca="1" si="23"/>
        <v>0</v>
      </c>
      <c r="P40" s="32">
        <f ca="1">'Юнит 01.02'!P40+'Юнит 02-08.02'!P40+'Юнит 09-15.02'!P40+'Юнит 16-22.02'!P40+'Юнит 23-28.02'!P40</f>
        <v>0</v>
      </c>
      <c r="Q40" s="32">
        <f ca="1">'Юнит 01.02'!Q40+'Юнит 02-08.02'!Q40+'Юнит 09-15.02'!Q40+'Юнит 16-22.02'!Q40+'Юнит 23-28.02'!Q40</f>
        <v>0</v>
      </c>
      <c r="R40" s="40">
        <f t="shared" ca="1" si="37"/>
        <v>0</v>
      </c>
      <c r="S40" s="32">
        <f ca="1">'Юнит 01.02'!S40+'Юнит 02-08.02'!S40+'Юнит 09-15.02'!S40+'Юнит 16-22.02'!S40+'Юнит 23-28.02'!S40</f>
        <v>0</v>
      </c>
      <c r="T40" s="32">
        <f ca="1">'Юнит 01.02'!T40+'Юнит 02-08.02'!T40+'Юнит 09-15.02'!T40+'Юнит 16-22.02'!T40+'Юнит 23-28.02'!T40</f>
        <v>0</v>
      </c>
      <c r="U40" s="40">
        <f t="shared" ca="1" si="24"/>
        <v>0</v>
      </c>
      <c r="V40" s="43">
        <f t="shared" ca="1" si="25"/>
        <v>0</v>
      </c>
      <c r="W40" s="44">
        <f t="shared" ca="1" si="26"/>
        <v>0</v>
      </c>
      <c r="X40" s="32">
        <f ca="1">'Юнит 01.02'!X40+'Юнит 02-08.02'!X40+'Юнит 09-15.02'!X40+'Юнит 16-22.02'!X40+'Юнит 23-28.02'!X40</f>
        <v>0</v>
      </c>
      <c r="Y40" s="45">
        <f t="shared" ca="1" si="39"/>
        <v>0</v>
      </c>
      <c r="Z40" s="32">
        <f ca="1">'Юнит 01.02'!Z40+'Юнит 02-08.02'!Z40+'Юнит 09-15.02'!Z40+'Юнит 16-22.02'!Z40+'Юнит 23-28.02'!Z40</f>
        <v>113.88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46">
        <f t="shared" ca="1" si="38"/>
        <v>0</v>
      </c>
      <c r="AE40" s="47">
        <f t="shared" ca="1" si="28"/>
        <v>-113.88</v>
      </c>
      <c r="AF40" s="46"/>
      <c r="AG40" s="48">
        <f t="shared" ca="1" si="29"/>
        <v>0</v>
      </c>
      <c r="AH40" s="49">
        <f t="shared" si="30"/>
        <v>597</v>
      </c>
      <c r="AI40" s="49">
        <f t="shared" ca="1" si="31"/>
        <v>0</v>
      </c>
      <c r="AJ40" s="49">
        <f t="shared" ca="1" si="32"/>
        <v>113.88</v>
      </c>
      <c r="AK40" s="49">
        <f t="shared" ca="1" si="33"/>
        <v>0</v>
      </c>
      <c r="AL40" s="49">
        <f t="array" aca="1" ref="AL40" ca="1">_xlfn.IFS(R40=0,AE40,R40&lt;0,AE40/-R40,R40&gt;0,AE40/R40)</f>
        <v>-113.88</v>
      </c>
      <c r="AM40" s="50">
        <f t="shared" ca="1" si="34"/>
        <v>0</v>
      </c>
      <c r="AN40" s="51">
        <f t="shared" ca="1" si="35"/>
        <v>-0.1907537688442211</v>
      </c>
      <c r="AP40" s="53">
        <f t="shared" ca="1" si="36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ca="1" si="23"/>
        <v>0</v>
      </c>
      <c r="P41" s="32">
        <f ca="1">'Юнит 01.02'!P41+'Юнит 02-08.02'!P41+'Юнит 09-15.02'!P41+'Юнит 16-22.02'!P41+'Юнит 23-28.02'!P41</f>
        <v>0</v>
      </c>
      <c r="Q41" s="32">
        <f ca="1">'Юнит 01.02'!Q41+'Юнит 02-08.02'!Q41+'Юнит 09-15.02'!Q41+'Юнит 16-22.02'!Q41+'Юнит 23-28.02'!Q41</f>
        <v>0</v>
      </c>
      <c r="R41" s="40">
        <f t="shared" ca="1" si="37"/>
        <v>0</v>
      </c>
      <c r="S41" s="32">
        <f ca="1">'Юнит 01.02'!S41+'Юнит 02-08.02'!S41+'Юнит 09-15.02'!S41+'Юнит 16-22.02'!S41+'Юнит 23-28.02'!S41</f>
        <v>0</v>
      </c>
      <c r="T41" s="32">
        <f ca="1">'Юнит 01.02'!T41+'Юнит 02-08.02'!T41+'Юнит 09-15.02'!T41+'Юнит 16-22.02'!T41+'Юнит 23-28.02'!T41</f>
        <v>0</v>
      </c>
      <c r="U41" s="40">
        <f t="shared" ca="1" si="24"/>
        <v>0</v>
      </c>
      <c r="V41" s="43">
        <f t="shared" ca="1" si="25"/>
        <v>0</v>
      </c>
      <c r="W41" s="44">
        <f t="shared" ca="1" si="26"/>
        <v>0</v>
      </c>
      <c r="X41" s="32">
        <f ca="1">'Юнит 01.02'!X41+'Юнит 02-08.02'!X41+'Юнит 09-15.02'!X41+'Юнит 16-22.02'!X41+'Юнит 23-28.02'!X41</f>
        <v>0</v>
      </c>
      <c r="Y41" s="45">
        <f t="shared" ca="1" si="39"/>
        <v>0</v>
      </c>
      <c r="Z41" s="32">
        <f ca="1"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46">
        <f t="shared" ca="1" si="38"/>
        <v>0</v>
      </c>
      <c r="AE41" s="47">
        <f t="shared" ca="1" si="28"/>
        <v>0</v>
      </c>
      <c r="AF41" s="46"/>
      <c r="AG41" s="48">
        <f t="shared" ca="1" si="29"/>
        <v>0</v>
      </c>
      <c r="AH41" s="49">
        <f t="shared" si="30"/>
        <v>597</v>
      </c>
      <c r="AI41" s="49">
        <f t="shared" ca="1" si="31"/>
        <v>0</v>
      </c>
      <c r="AJ41" s="49">
        <f t="shared" ca="1" si="32"/>
        <v>0</v>
      </c>
      <c r="AK41" s="49">
        <f t="shared" ca="1" si="33"/>
        <v>0</v>
      </c>
      <c r="AL41" s="49">
        <f t="array" aca="1" ref="AL41" ca="1">_xlfn.IFS(R41=0,AE41,R41&lt;0,AE41/-R41,R41&gt;0,AE41/R41)</f>
        <v>0</v>
      </c>
      <c r="AM41" s="50">
        <f t="shared" ca="1" si="34"/>
        <v>0</v>
      </c>
      <c r="AN41" s="51">
        <f t="shared" ca="1" si="35"/>
        <v>0</v>
      </c>
      <c r="AP41" s="53">
        <f t="shared" ca="1" si="36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9</v>
      </c>
      <c r="L42" s="36"/>
      <c r="M42" s="36"/>
      <c r="N42" s="37">
        <f t="shared" si="22"/>
        <v>0.32142857142857145</v>
      </c>
      <c r="O42" s="38">
        <f t="shared" ca="1" si="23"/>
        <v>0.10714285714285714</v>
      </c>
      <c r="P42" s="32">
        <f ca="1">'Юнит 01.02'!P42+'Юнит 02-08.02'!P42+'Юнит 09-15.02'!P42+'Юнит 16-22.02'!P42+'Юнит 23-28.02'!P42</f>
        <v>3</v>
      </c>
      <c r="Q42" s="32">
        <f ca="1">'Юнит 01.02'!Q42+'Юнит 02-08.02'!Q42+'Юнит 09-15.02'!Q42+'Юнит 16-22.02'!Q42+'Юнит 23-28.02'!Q42</f>
        <v>0</v>
      </c>
      <c r="R42" s="40">
        <f t="shared" ca="1" si="37"/>
        <v>3</v>
      </c>
      <c r="S42" s="32">
        <f ca="1">'Юнит 01.02'!S42+'Юнит 02-08.02'!S42+'Юнит 09-15.02'!S42+'Юнит 16-22.02'!S42+'Юнит 23-28.02'!S42</f>
        <v>12900</v>
      </c>
      <c r="T42" s="32">
        <f ca="1">'Юнит 01.02'!T42+'Юнит 02-08.02'!T42+'Юнит 09-15.02'!T42+'Юнит 16-22.02'!T42+'Юнит 23-28.02'!T42</f>
        <v>0</v>
      </c>
      <c r="U42" s="40">
        <f t="shared" ca="1" si="24"/>
        <v>12900</v>
      </c>
      <c r="V42" s="43">
        <f t="shared" ca="1" si="25"/>
        <v>1.6989914049473576E-2</v>
      </c>
      <c r="W42" s="44">
        <f t="shared" ca="1" si="26"/>
        <v>1926</v>
      </c>
      <c r="X42" s="32">
        <f ca="1">'Юнит 01.02'!X42+'Юнит 02-08.02'!X42+'Юнит 09-15.02'!X42+'Юнит 16-22.02'!X42+'Юнит 23-28.02'!X42</f>
        <v>5547</v>
      </c>
      <c r="Y42" s="45">
        <f t="shared" ca="1" si="39"/>
        <v>0.43</v>
      </c>
      <c r="Z42" s="32">
        <f ca="1">'Юнит 01.02'!Z42+'Юнит 02-08.02'!Z42+'Юнит 09-15.02'!Z42+'Юнит 16-22.02'!Z42+'Юнит 23-28.02'!Z42</f>
        <v>1359.9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46">
        <f t="shared" ca="1" si="38"/>
        <v>57.164604609139786</v>
      </c>
      <c r="AE42" s="47">
        <f t="shared" ca="1" si="28"/>
        <v>-2368.6546046091398</v>
      </c>
      <c r="AF42" s="46"/>
      <c r="AG42" s="48">
        <f t="shared" ca="1" si="29"/>
        <v>4300</v>
      </c>
      <c r="AH42" s="49">
        <f t="shared" si="30"/>
        <v>642</v>
      </c>
      <c r="AI42" s="49">
        <f t="shared" ca="1" si="31"/>
        <v>1849</v>
      </c>
      <c r="AJ42" s="49">
        <f t="shared" ca="1" si="32"/>
        <v>453.3</v>
      </c>
      <c r="AK42" s="49">
        <f t="shared" ca="1" si="33"/>
        <v>2126.1966666666667</v>
      </c>
      <c r="AL42" s="49">
        <f t="array" aca="1" ref="AL42" ca="1">_xlfn.IFS(R42=0,AE42,R42&lt;0,AE42/-R42,R42&gt;0,AE42/R42)</f>
        <v>-789.55153486971324</v>
      </c>
      <c r="AM42" s="50">
        <f t="shared" ca="1" si="34"/>
        <v>-0.18361663601621239</v>
      </c>
      <c r="AN42" s="51">
        <f t="shared" ca="1" si="35"/>
        <v>-1.2298310511989303</v>
      </c>
      <c r="AP42" s="53">
        <f t="shared" ca="1" si="36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8</v>
      </c>
      <c r="L43" s="36"/>
      <c r="M43" s="36"/>
      <c r="N43" s="37">
        <f t="shared" si="22"/>
        <v>0.2857142857142857</v>
      </c>
      <c r="O43" s="38">
        <f t="shared" ca="1" si="23"/>
        <v>3.5714285714285712E-2</v>
      </c>
      <c r="P43" s="32">
        <f ca="1">'Юнит 01.02'!P43+'Юнит 02-08.02'!P43+'Юнит 09-15.02'!P43+'Юнит 16-22.02'!P43+'Юнит 23-28.02'!P43</f>
        <v>1</v>
      </c>
      <c r="Q43" s="32">
        <f ca="1">'Юнит 01.02'!Q43+'Юнит 02-08.02'!Q43+'Юнит 09-15.02'!Q43+'Юнит 16-22.02'!Q43+'Юнит 23-28.02'!Q43</f>
        <v>0</v>
      </c>
      <c r="R43" s="40">
        <f t="shared" ca="1" si="37"/>
        <v>1</v>
      </c>
      <c r="S43" s="32">
        <f ca="1">'Юнит 01.02'!S43+'Юнит 02-08.02'!S43+'Юнит 09-15.02'!S43+'Юнит 16-22.02'!S43+'Юнит 23-28.02'!S43</f>
        <v>4300</v>
      </c>
      <c r="T43" s="32">
        <f ca="1">'Юнит 01.02'!T43+'Юнит 02-08.02'!T43+'Юнит 09-15.02'!T43+'Юнит 16-22.02'!T43+'Юнит 23-28.02'!T43</f>
        <v>0</v>
      </c>
      <c r="U43" s="40">
        <f t="shared" ca="1" si="24"/>
        <v>4300</v>
      </c>
      <c r="V43" s="43">
        <f t="shared" ca="1" si="25"/>
        <v>5.6633046831578585E-3</v>
      </c>
      <c r="W43" s="44">
        <f t="shared" ca="1" si="26"/>
        <v>642</v>
      </c>
      <c r="X43" s="32">
        <f ca="1">'Юнит 01.02'!X43+'Юнит 02-08.02'!X43+'Юнит 09-15.02'!X43+'Юнит 16-22.02'!X43+'Юнит 23-28.02'!X43</f>
        <v>1849</v>
      </c>
      <c r="Y43" s="45">
        <f t="shared" ca="1" si="39"/>
        <v>0.43</v>
      </c>
      <c r="Z43" s="32">
        <f ca="1">'Юнит 01.02'!Z43+'Юнит 02-08.02'!Z43+'Юнит 09-15.02'!Z43+'Юнит 16-22.02'!Z43+'Юнит 23-28.02'!Z43</f>
        <v>447.86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46">
        <f t="shared" ca="1" si="38"/>
        <v>19.054868203046595</v>
      </c>
      <c r="AE43" s="47">
        <f t="shared" ca="1" si="28"/>
        <v>1342.0851317969532</v>
      </c>
      <c r="AF43" s="46"/>
      <c r="AG43" s="48">
        <f t="shared" ca="1" si="29"/>
        <v>4300</v>
      </c>
      <c r="AH43" s="49">
        <f t="shared" si="30"/>
        <v>642</v>
      </c>
      <c r="AI43" s="49">
        <f t="shared" ca="1" si="31"/>
        <v>1849</v>
      </c>
      <c r="AJ43" s="49">
        <f t="shared" ca="1" si="32"/>
        <v>447.86</v>
      </c>
      <c r="AK43" s="49">
        <f t="shared" ca="1" si="33"/>
        <v>0</v>
      </c>
      <c r="AL43" s="49">
        <f t="array" aca="1" ref="AL43" ca="1">_xlfn.IFS(R43=0,AE43,R43&lt;0,AE43/-R43,R43&gt;0,AE43/R43)</f>
        <v>1342.0851317969532</v>
      </c>
      <c r="AM43" s="50">
        <f t="shared" ca="1" si="34"/>
        <v>0.31211282134812862</v>
      </c>
      <c r="AN43" s="51">
        <f t="shared" ca="1" si="35"/>
        <v>2.0904752831728244</v>
      </c>
      <c r="AP43" s="53">
        <f t="shared" ca="1" si="36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33</v>
      </c>
      <c r="L44" s="36"/>
      <c r="M44" s="36"/>
      <c r="N44" s="37">
        <f t="shared" si="22"/>
        <v>1.1785714285714286</v>
      </c>
      <c r="O44" s="38">
        <f t="shared" ca="1" si="23"/>
        <v>0.6071428571428571</v>
      </c>
      <c r="P44" s="32">
        <f ca="1">'Юнит 01.02'!P44+'Юнит 02-08.02'!P44+'Юнит 09-15.02'!P44+'Юнит 16-22.02'!P44+'Юнит 23-28.02'!P44</f>
        <v>19</v>
      </c>
      <c r="Q44" s="32">
        <f ca="1">'Юнит 01.02'!Q44+'Юнит 02-08.02'!Q44+'Юнит 09-15.02'!Q44+'Юнит 16-22.02'!Q44+'Юнит 23-28.02'!Q44</f>
        <v>2</v>
      </c>
      <c r="R44" s="40">
        <f t="shared" ca="1" si="37"/>
        <v>17</v>
      </c>
      <c r="S44" s="32">
        <f ca="1">'Юнит 01.02'!S44+'Юнит 02-08.02'!S44+'Юнит 09-15.02'!S44+'Юнит 16-22.02'!S44+'Юнит 23-28.02'!S44</f>
        <v>102192</v>
      </c>
      <c r="T44" s="32">
        <f ca="1">'Юнит 01.02'!T44+'Юнит 02-08.02'!T44+'Юнит 09-15.02'!T44+'Юнит 16-22.02'!T44+'Юнит 23-28.02'!T44</f>
        <v>-9590</v>
      </c>
      <c r="U44" s="40">
        <f t="shared" ca="1" si="24"/>
        <v>92602</v>
      </c>
      <c r="V44" s="43">
        <f t="shared" ca="1" si="25"/>
        <v>0.12196124192320559</v>
      </c>
      <c r="W44" s="44">
        <f t="shared" ca="1" si="26"/>
        <v>11679</v>
      </c>
      <c r="X44" s="32">
        <f ca="1">'Юнит 01.02'!X44+'Юнит 02-08.02'!X44+'Юнит 09-15.02'!X44+'Юнит 16-22.02'!X44+'Юнит 23-28.02'!X44</f>
        <v>39818.86</v>
      </c>
      <c r="Y44" s="45">
        <f t="shared" ca="1" si="39"/>
        <v>0.43</v>
      </c>
      <c r="Z44" s="32">
        <f ca="1">'Юнит 01.02'!Z44+'Юнит 02-08.02'!Z44+'Юнит 09-15.02'!Z44+'Юнит 16-22.02'!Z44+'Юнит 23-28.02'!Z44</f>
        <v>9450.2800000000025</v>
      </c>
      <c r="AA44" s="32">
        <f>'Юнит 01.02'!AA44+'Юнит 02-08.02'!AA44+'Юнит 09-15.02'!AA44+'Юнит 16-22.02'!AA44+'Юнит 23-28.02'!AA44</f>
        <v>17113.142328000002</v>
      </c>
      <c r="AB44" s="55"/>
      <c r="AC44" s="42"/>
      <c r="AD44" s="46">
        <f t="shared" ca="1" si="38"/>
        <v>410.35323379965598</v>
      </c>
      <c r="AE44" s="47">
        <f t="shared" ca="1" si="28"/>
        <v>14130.364438200339</v>
      </c>
      <c r="AF44" s="46"/>
      <c r="AG44" s="48">
        <f t="shared" ca="1" si="29"/>
        <v>5447.1764705882351</v>
      </c>
      <c r="AH44" s="49">
        <f t="shared" si="30"/>
        <v>687</v>
      </c>
      <c r="AI44" s="49">
        <f t="shared" ca="1" si="31"/>
        <v>2342.2858823529414</v>
      </c>
      <c r="AJ44" s="49">
        <f t="shared" ca="1" si="32"/>
        <v>497.383157894737</v>
      </c>
      <c r="AK44" s="49">
        <f t="shared" ca="1" si="33"/>
        <v>900.69170147368425</v>
      </c>
      <c r="AL44" s="49">
        <f t="array" aca="1" ref="AL44" ca="1">_xlfn.IFS(R44=0,AE44,R44&lt;0,AE44/-R44,R44&gt;0,AE44/R44)</f>
        <v>831.19790812943165</v>
      </c>
      <c r="AM44" s="50">
        <f t="shared" ca="1" si="34"/>
        <v>0.15259243254141744</v>
      </c>
      <c r="AN44" s="51">
        <f t="shared" ca="1" si="35"/>
        <v>1.2098950627793765</v>
      </c>
      <c r="AP44" s="53">
        <f t="shared" ca="1" si="36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61</v>
      </c>
      <c r="L45" s="36"/>
      <c r="M45" s="36"/>
      <c r="N45" s="37">
        <f t="shared" si="22"/>
        <v>2.1785714285714284</v>
      </c>
      <c r="O45" s="38">
        <f t="shared" ca="1" si="23"/>
        <v>0.4642857142857143</v>
      </c>
      <c r="P45" s="32">
        <f ca="1">'Юнит 01.02'!P45+'Юнит 02-08.02'!P45+'Юнит 09-15.02'!P45+'Юнит 16-22.02'!P45+'Юнит 23-28.02'!P45</f>
        <v>13</v>
      </c>
      <c r="Q45" s="32">
        <f ca="1">'Юнит 01.02'!Q45+'Юнит 02-08.02'!Q45+'Юнит 09-15.02'!Q45+'Юнит 16-22.02'!Q45+'Юнит 23-28.02'!Q45</f>
        <v>0</v>
      </c>
      <c r="R45" s="40">
        <f t="shared" ca="1" si="37"/>
        <v>13</v>
      </c>
      <c r="S45" s="32">
        <f ca="1">'Юнит 01.02'!S45+'Юнит 02-08.02'!S45+'Юнит 09-15.02'!S45+'Юнит 16-22.02'!S45+'Юнит 23-28.02'!S45</f>
        <v>76499</v>
      </c>
      <c r="T45" s="32">
        <f ca="1">'Юнит 01.02'!T45+'Юнит 02-08.02'!T45+'Юнит 09-15.02'!T45+'Юнит 16-22.02'!T45+'Юнит 23-28.02'!T45</f>
        <v>0</v>
      </c>
      <c r="U45" s="40">
        <f t="shared" ca="1" si="24"/>
        <v>76499</v>
      </c>
      <c r="V45" s="43">
        <f t="shared" ca="1" si="25"/>
        <v>0.10075282440857977</v>
      </c>
      <c r="W45" s="44">
        <f t="shared" ca="1" si="26"/>
        <v>8931</v>
      </c>
      <c r="X45" s="32">
        <f ca="1">'Юнит 01.02'!X45+'Юнит 02-08.02'!X45+'Юнит 09-15.02'!X45+'Юнит 16-22.02'!X45+'Юнит 23-28.02'!X45</f>
        <v>32894.57</v>
      </c>
      <c r="Y45" s="45">
        <f t="shared" ca="1" si="39"/>
        <v>0.43</v>
      </c>
      <c r="Z45" s="32">
        <f ca="1">'Юнит 01.02'!Z45+'Юнит 02-08.02'!Z45+'Юнит 09-15.02'!Z45+'Юнит 16-22.02'!Z45+'Юнит 23-28.02'!Z45</f>
        <v>6485.5700000000024</v>
      </c>
      <c r="AA45" s="32">
        <f>'Юнит 01.02'!AA45+'Юнит 02-08.02'!AA45+'Юнит 09-15.02'!AA45+'Юнит 16-22.02'!AA45+'Юнит 23-28.02'!AA45</f>
        <v>14285.741368999999</v>
      </c>
      <c r="AB45" s="55"/>
      <c r="AC45" s="42"/>
      <c r="AD45" s="46">
        <f t="shared" ca="1" si="38"/>
        <v>338.99496806159567</v>
      </c>
      <c r="AE45" s="47">
        <f t="shared" ca="1" si="28"/>
        <v>13563.123662938402</v>
      </c>
      <c r="AF45" s="46"/>
      <c r="AG45" s="48">
        <f t="shared" ca="1" si="29"/>
        <v>5884.5384615384619</v>
      </c>
      <c r="AH45" s="49">
        <f t="shared" si="30"/>
        <v>687</v>
      </c>
      <c r="AI45" s="49">
        <f t="shared" ca="1" si="31"/>
        <v>2530.3515384615384</v>
      </c>
      <c r="AJ45" s="49">
        <f t="shared" ca="1" si="32"/>
        <v>498.89000000000021</v>
      </c>
      <c r="AK45" s="49">
        <f t="shared" ca="1" si="33"/>
        <v>1098.9031822307693</v>
      </c>
      <c r="AL45" s="49">
        <f t="array" aca="1" ref="AL45" ca="1">_xlfn.IFS(R45=0,AE45,R45&lt;0,AE45/-R45,R45&gt;0,AE45/R45)</f>
        <v>1043.3172048414156</v>
      </c>
      <c r="AM45" s="50">
        <f t="shared" ca="1" si="34"/>
        <v>0.1772980517776494</v>
      </c>
      <c r="AN45" s="51">
        <f t="shared" ca="1" si="35"/>
        <v>1.5186567756061362</v>
      </c>
      <c r="AP45" s="53">
        <f t="shared" ca="1" si="36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40</v>
      </c>
      <c r="L46" s="36"/>
      <c r="M46" s="36"/>
      <c r="N46" s="37">
        <f t="shared" si="22"/>
        <v>1.4285714285714286</v>
      </c>
      <c r="O46" s="38">
        <f t="shared" ca="1" si="23"/>
        <v>0.6428571428571429</v>
      </c>
      <c r="P46" s="32">
        <f ca="1">'Юнит 01.02'!P46+'Юнит 02-08.02'!P46+'Юнит 09-15.02'!P46+'Юнит 16-22.02'!P46+'Юнит 23-28.02'!P46</f>
        <v>19</v>
      </c>
      <c r="Q46" s="32">
        <f ca="1">'Юнит 01.02'!Q46+'Юнит 02-08.02'!Q46+'Юнит 09-15.02'!Q46+'Юнит 16-22.02'!Q46+'Юнит 23-28.02'!Q46</f>
        <v>1</v>
      </c>
      <c r="R46" s="40">
        <f t="shared" ca="1" si="37"/>
        <v>18</v>
      </c>
      <c r="S46" s="32">
        <f ca="1">'Юнит 01.02'!S46+'Юнит 02-08.02'!S46+'Юнит 09-15.02'!S46+'Юнит 16-22.02'!S46+'Юнит 23-28.02'!S46</f>
        <v>94178</v>
      </c>
      <c r="T46" s="32">
        <f ca="1">'Юнит 01.02'!T46+'Юнит 02-08.02'!T46+'Юнит 09-15.02'!T46+'Юнит 16-22.02'!T46+'Юнит 23-28.02'!T46</f>
        <v>-5000</v>
      </c>
      <c r="U46" s="40">
        <f t="shared" ca="1" si="24"/>
        <v>89178</v>
      </c>
      <c r="V46" s="43">
        <f t="shared" ca="1" si="25"/>
        <v>0.11745167093829105</v>
      </c>
      <c r="W46" s="44">
        <f t="shared" ca="1" si="26"/>
        <v>9936</v>
      </c>
      <c r="X46" s="32">
        <f ca="1">'Юнит 01.02'!X46+'Юнит 02-08.02'!X46+'Юнит 09-15.02'!X46+'Юнит 16-22.02'!X46+'Юнит 23-28.02'!X46</f>
        <v>38346.54</v>
      </c>
      <c r="Y46" s="45">
        <f t="shared" ca="1" si="39"/>
        <v>0.43</v>
      </c>
      <c r="Z46" s="32">
        <f ca="1">'Юнит 01.02'!Z46+'Юнит 02-08.02'!Z46+'Юнит 09-15.02'!Z46+'Юнит 16-22.02'!Z46+'Юнит 23-28.02'!Z46</f>
        <v>6259.2300000000005</v>
      </c>
      <c r="AA46" s="32">
        <f>'Юнит 01.02'!AA46+'Юнит 02-08.02'!AA46+'Юнит 09-15.02'!AA46+'Юнит 16-22.02'!AA46+'Юнит 23-28.02'!AA46</f>
        <v>25164.759414</v>
      </c>
      <c r="AB46" s="55"/>
      <c r="AC46" s="42"/>
      <c r="AD46" s="46">
        <f t="shared" ca="1" si="38"/>
        <v>395.18024107239285</v>
      </c>
      <c r="AE46" s="47">
        <f t="shared" ca="1" si="28"/>
        <v>9076.2903449276037</v>
      </c>
      <c r="AF46" s="46"/>
      <c r="AG46" s="48">
        <f t="shared" ca="1" si="29"/>
        <v>4954.333333333333</v>
      </c>
      <c r="AH46" s="49">
        <f t="shared" si="30"/>
        <v>552</v>
      </c>
      <c r="AI46" s="49">
        <f t="shared" ca="1" si="31"/>
        <v>2130.3633333333332</v>
      </c>
      <c r="AJ46" s="49">
        <f t="shared" ca="1" si="32"/>
        <v>329.43315789473689</v>
      </c>
      <c r="AK46" s="49">
        <f t="shared" ca="1" si="33"/>
        <v>1324.4610217894738</v>
      </c>
      <c r="AL46" s="49">
        <f t="array" aca="1" ref="AL46" ca="1">_xlfn.IFS(R46=0,AE46,R46&lt;0,AE46/-R46,R46&gt;0,AE46/R46)</f>
        <v>504.23835249597801</v>
      </c>
      <c r="AM46" s="50">
        <f t="shared" ca="1" si="34"/>
        <v>0.1017772359206038</v>
      </c>
      <c r="AN46" s="51">
        <f t="shared" ca="1" si="35"/>
        <v>0.91347527626082969</v>
      </c>
      <c r="AP46" s="53">
        <f t="shared" ca="1" si="36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11</v>
      </c>
      <c r="L47" s="36"/>
      <c r="M47" s="36"/>
      <c r="N47" s="37">
        <f t="shared" si="22"/>
        <v>0.39285714285714285</v>
      </c>
      <c r="O47" s="38">
        <f t="shared" ca="1" si="23"/>
        <v>7.1428571428571425E-2</v>
      </c>
      <c r="P47" s="32">
        <f ca="1">'Юнит 01.02'!P47+'Юнит 02-08.02'!P47+'Юнит 09-15.02'!P47+'Юнит 16-22.02'!P47+'Юнит 23-28.02'!P47</f>
        <v>2</v>
      </c>
      <c r="Q47" s="32">
        <f ca="1">'Юнит 01.02'!Q47+'Юнит 02-08.02'!Q47+'Юнит 09-15.02'!Q47+'Юнит 16-22.02'!Q47+'Юнит 23-28.02'!Q47</f>
        <v>0</v>
      </c>
      <c r="R47" s="40">
        <f t="shared" ca="1" si="37"/>
        <v>2</v>
      </c>
      <c r="S47" s="32">
        <f ca="1">'Юнит 01.02'!S47+'Юнит 02-08.02'!S47+'Юнит 09-15.02'!S47+'Юнит 16-22.02'!S47+'Юнит 23-28.02'!S47</f>
        <v>6237</v>
      </c>
      <c r="T47" s="32">
        <f ca="1">'Юнит 01.02'!T47+'Юнит 02-08.02'!T47+'Юнит 09-15.02'!T47+'Юнит 16-22.02'!T47+'Юнит 23-28.02'!T47</f>
        <v>0</v>
      </c>
      <c r="U47" s="40">
        <f t="shared" ca="1" si="24"/>
        <v>6237</v>
      </c>
      <c r="V47" s="43">
        <f t="shared" ca="1" si="25"/>
        <v>8.2144258857803631E-3</v>
      </c>
      <c r="W47" s="44">
        <f t="shared" ca="1" si="26"/>
        <v>1104</v>
      </c>
      <c r="X47" s="32">
        <f ca="1">'Юнит 01.02'!X47+'Юнит 02-08.02'!X47+'Юнит 09-15.02'!X47+'Юнит 16-22.02'!X47+'Юнит 23-28.02'!X47</f>
        <v>2681.91</v>
      </c>
      <c r="Y47" s="45">
        <f t="shared" ca="1" si="39"/>
        <v>0.43</v>
      </c>
      <c r="Z47" s="32">
        <f ca="1">'Юнит 01.02'!Z47+'Юнит 02-08.02'!Z47+'Юнит 09-15.02'!Z47+'Юнит 16-22.02'!Z47+'Юнит 23-28.02'!Z47</f>
        <v>1047.5700000000002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46">
        <f t="shared" ca="1" si="38"/>
        <v>27.638421623814331</v>
      </c>
      <c r="AE47" s="47">
        <f ca="1">U47-W47-X47-Z47-AA47-AB47-AC47-AD47</f>
        <v>1375.8815783761856</v>
      </c>
      <c r="AF47" s="46"/>
      <c r="AG47" s="48">
        <f t="shared" ca="1" si="29"/>
        <v>3118.5</v>
      </c>
      <c r="AH47" s="49">
        <f t="shared" si="30"/>
        <v>552</v>
      </c>
      <c r="AI47" s="49">
        <f t="shared" ca="1" si="31"/>
        <v>1340.9549999999999</v>
      </c>
      <c r="AJ47" s="49">
        <f t="shared" ca="1" si="32"/>
        <v>523.78500000000008</v>
      </c>
      <c r="AK47" s="49">
        <f t="shared" ca="1" si="33"/>
        <v>0</v>
      </c>
      <c r="AL47" s="49">
        <f t="array" aca="1" ref="AL47" ca="1">_xlfn.IFS(R47=0,AE47,R47&lt;0,AE47/-R47,R47&gt;0,AE47/R47)</f>
        <v>687.94078918809282</v>
      </c>
      <c r="AM47" s="50">
        <f t="shared" ca="1" si="34"/>
        <v>0.2205999003328821</v>
      </c>
      <c r="AN47" s="51">
        <f t="shared" ca="1" si="35"/>
        <v>1.246269545630603</v>
      </c>
      <c r="AP47" s="53">
        <f t="shared" ca="1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ca="1" si="40">AVERAGEIF(AG28:AG47,"&lt;&gt;0",AG28:AG47)</f>
        <v>4421.5861303101128</v>
      </c>
      <c r="AH48" s="86">
        <f t="shared" si="40"/>
        <v>617.25</v>
      </c>
      <c r="AI48" s="86">
        <f t="shared" ca="1" si="40"/>
        <v>1901.2820360333483</v>
      </c>
      <c r="AJ48" s="86">
        <f t="shared" ca="1" si="40"/>
        <v>419.13439849624064</v>
      </c>
      <c r="AK48" s="86">
        <f t="shared" ca="1" si="40"/>
        <v>1362.5631430401486</v>
      </c>
      <c r="AL48" s="86">
        <f t="shared" ca="1" si="40"/>
        <v>599.14452701941286</v>
      </c>
      <c r="AM48" s="87">
        <f t="shared" ca="1" si="40"/>
        <v>0.22585387462871326</v>
      </c>
      <c r="AN48" s="87">
        <f t="shared" ca="1" si="40"/>
        <v>0.99841822850586326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207</v>
      </c>
      <c r="L49" s="93"/>
      <c r="M49" s="93"/>
      <c r="N49" s="94"/>
      <c r="O49" s="95"/>
      <c r="P49" s="90">
        <f ca="1">SUM(P28:P47)</f>
        <v>74</v>
      </c>
      <c r="Q49" s="90">
        <f ca="1">SUM(Q28:Q47)</f>
        <v>5</v>
      </c>
      <c r="R49" s="96">
        <f t="shared" ref="R49:W49" ca="1" si="41">SUM(R28:R47)</f>
        <v>69</v>
      </c>
      <c r="S49" s="90">
        <f ca="1">SUM(S28:S47)</f>
        <v>371165</v>
      </c>
      <c r="T49" s="90">
        <f ca="1">SUM(T28:T47)</f>
        <v>-23225</v>
      </c>
      <c r="U49" s="96">
        <f t="shared" ca="1" si="41"/>
        <v>347940</v>
      </c>
      <c r="V49" s="97">
        <f t="shared" ca="1" si="41"/>
        <v>0.45825354219952219</v>
      </c>
      <c r="W49" s="90">
        <f t="shared" ca="1" si="41"/>
        <v>43878</v>
      </c>
      <c r="X49" s="90">
        <f ca="1">SUM(X28:X47)</f>
        <v>149614.20000000001</v>
      </c>
      <c r="Y49" s="98">
        <f ca="1">IF(U49=0,0,X49/U49)</f>
        <v>0.43000000000000005</v>
      </c>
      <c r="Z49" s="90">
        <f ca="1">SUM(Z28:Z47)</f>
        <v>32622.400000000005</v>
      </c>
      <c r="AA49" s="90">
        <f t="shared" ref="AA49:AD49" si="42">SUM(AA28:AA47)</f>
        <v>63369.833111</v>
      </c>
      <c r="AB49" s="90">
        <f t="shared" si="42"/>
        <v>0</v>
      </c>
      <c r="AC49" s="90">
        <f t="shared" si="42"/>
        <v>0</v>
      </c>
      <c r="AD49" s="96">
        <f t="shared" ca="1" si="42"/>
        <v>1541.8490331553562</v>
      </c>
      <c r="AE49" s="90">
        <f ca="1">SUM(AE28:AE47)</f>
        <v>56913.717855844632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2">
        <f>'Юнит 01.02'!AA50+'Юнит 02-08.02'!AA50+'Юнит 09-15.02'!AA50+'Юнит 16-22.02'!AA50+'Юнит 23-28.02'!AA50</f>
        <v>63369.833111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650</v>
      </c>
      <c r="L51" s="119"/>
      <c r="M51" s="119"/>
      <c r="N51" s="119"/>
      <c r="O51" s="119"/>
      <c r="P51" s="118">
        <f ca="1">P26+P49</f>
        <v>286</v>
      </c>
      <c r="Q51" s="118">
        <f ca="1">Q26+Q49</f>
        <v>15</v>
      </c>
      <c r="R51" s="121">
        <f t="shared" ref="R51:W51" ca="1" si="43">R26+R49</f>
        <v>271</v>
      </c>
      <c r="S51" s="118">
        <f ca="1">S26+S49</f>
        <v>803018</v>
      </c>
      <c r="T51" s="118">
        <f ca="1">T26+T49</f>
        <v>-43744</v>
      </c>
      <c r="U51" s="121">
        <f t="shared" ca="1" si="43"/>
        <v>759274</v>
      </c>
      <c r="V51" s="122">
        <f t="shared" ca="1" si="43"/>
        <v>0.99999999999999989</v>
      </c>
      <c r="W51" s="118">
        <f t="shared" ca="1" si="43"/>
        <v>72563.13</v>
      </c>
      <c r="X51" s="118">
        <f ca="1">X26+X49</f>
        <v>326487.82000000007</v>
      </c>
      <c r="Y51" s="123">
        <f ca="1">X51/U51</f>
        <v>0.4300000000000001</v>
      </c>
      <c r="Z51" s="118">
        <f ca="1">Z26+Z49</f>
        <v>78823.810000000041</v>
      </c>
      <c r="AA51" s="251">
        <f>'Юнит 01.02'!AA51+'Юнит 02-08.02'!AA51+'Юнит 09-15.02'!AA51+'Юнит 16-22.02'!AA51+'Юнит 23-28.02'!AA51</f>
        <v>157850.99</v>
      </c>
      <c r="AB51" s="125"/>
      <c r="AC51" s="125">
        <f>SUM(AC3:AC47)</f>
        <v>0</v>
      </c>
      <c r="AD51" s="118">
        <f ca="1">AD26+AD49</f>
        <v>3364.62</v>
      </c>
      <c r="AE51" s="253">
        <f ca="1">AE26+AE49</f>
        <v>120183.51727699995</v>
      </c>
      <c r="AF51" s="127"/>
      <c r="AG51" s="128"/>
      <c r="AH51" s="129"/>
      <c r="AI51" s="129"/>
      <c r="AJ51" s="129"/>
      <c r="AK51" s="129">
        <f ca="1">AA52/P51</f>
        <v>551.92693259790201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157851.10272299999</v>
      </c>
      <c r="AB52" s="141"/>
      <c r="AC52" s="142"/>
      <c r="AE52" s="254">
        <f>Сводная!Z29+Сводная!R29+Сводная!S29+Сводная!T29+Сводная!V29-Сводная!U29-Сводная!W29-(AA52-AA51)</f>
        <v>87164.627277000036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157851.10272299999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95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{E6A4D406-C51E-4733-8800-1A529A2C04DA}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194" priority="35" operator="greaterThan">
      <formula>120</formula>
    </cfRule>
  </conditionalFormatting>
  <conditionalFormatting sqref="R50">
    <cfRule type="cellIs" dxfId="193" priority="38" operator="greaterThan">
      <formula>120</formula>
    </cfRule>
  </conditionalFormatting>
  <conditionalFormatting sqref="U50">
    <cfRule type="cellIs" dxfId="192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1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0" priority="15" operator="between">
      <formula>0.000001</formula>
      <formula>25</formula>
    </cfRule>
  </conditionalFormatting>
  <conditionalFormatting sqref="P50">
    <cfRule type="cellIs" dxfId="189" priority="14" operator="greaterThan">
      <formula>120</formula>
    </cfRule>
  </conditionalFormatting>
  <conditionalFormatting sqref="Q50">
    <cfRule type="cellIs" dxfId="188" priority="13" operator="greaterThan">
      <formula>120</formula>
    </cfRule>
  </conditionalFormatting>
  <conditionalFormatting sqref="S50">
    <cfRule type="cellIs" dxfId="187" priority="12" operator="greaterThan">
      <formula>120</formula>
    </cfRule>
  </conditionalFormatting>
  <conditionalFormatting sqref="T50">
    <cfRule type="cellIs" dxfId="186" priority="11" operator="greaterThan">
      <formula>120</formula>
    </cfRule>
  </conditionalFormatting>
  <conditionalFormatting sqref="X50">
    <cfRule type="cellIs" dxfId="185" priority="10" operator="greaterThan">
      <formula>120</formula>
    </cfRule>
  </conditionalFormatting>
  <conditionalFormatting sqref="Z50">
    <cfRule type="cellIs" dxfId="184" priority="9" operator="greaterThan">
      <formula>120</formula>
    </cfRule>
  </conditionalFormatting>
  <conditionalFormatting sqref="V1 V52:V55 V57:V1048576">
    <cfRule type="cellIs" dxfId="18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A4D406-C51E-4733-8800-1A529A2C04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topLeftCell="R1" zoomScale="70" zoomScaleNormal="70" workbookViewId="0">
      <selection activeCell="AA1" sqref="AA1:AE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96" t="s">
        <v>997</v>
      </c>
      <c r="O1" s="297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/>
      <c r="AE1" s="341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0</v>
      </c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23-28.02'!K3+'Юнит 01.03'!K3</f>
        <v>0</v>
      </c>
      <c r="L3" s="36"/>
      <c r="M3" s="36"/>
      <c r="N3" s="37">
        <f>K3/$O$1</f>
        <v>0</v>
      </c>
      <c r="O3" s="38">
        <f ca="1">R3/$O$1</f>
        <v>0</v>
      </c>
      <c r="P3" s="32">
        <f ca="1">'Юнит 23-28.02'!P3+'Юнит 01.03'!P3</f>
        <v>0</v>
      </c>
      <c r="Q3" s="32">
        <f ca="1">'Юнит 23-28.02'!Q3+'Юнит 01.03'!Q3</f>
        <v>0</v>
      </c>
      <c r="R3" s="40">
        <f t="shared" ref="R3:R24" ca="1" si="1">P3-Q3</f>
        <v>0</v>
      </c>
      <c r="S3" s="32">
        <f ca="1">'Юнит 23-28.02'!S3+'Юнит 01.03'!S3</f>
        <v>0</v>
      </c>
      <c r="T3" s="32">
        <f ca="1">'Юнит 23-28.02'!T3+'Юнит 01.03'!T3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32">
        <f ca="1">'Юнит 23-28.02'!X3+'Юнит 01.03'!X3</f>
        <v>0</v>
      </c>
      <c r="Y3" s="45">
        <f t="shared" ref="Y3:Y24" ca="1" si="4">IF(U3=0,0,X3/U3)</f>
        <v>0</v>
      </c>
      <c r="Z3" s="32">
        <f ca="1">'Юнит 23-28.02'!Z3+'Юнит 01.03'!Z3</f>
        <v>0</v>
      </c>
      <c r="AA3" s="32"/>
      <c r="AB3" s="42"/>
      <c r="AC3" s="42"/>
      <c r="AD3" s="46" t="e">
        <f ca="1">U3*1%/$AE$1</f>
        <v>#DIV/0!</v>
      </c>
      <c r="AE3" s="47" t="e">
        <f t="shared" ref="AE3:AE24" ca="1" si="5">U3-W3-X3-Z3-AA3-AB3-AC3-AD3</f>
        <v>#DIV/0!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 t="e">
        <f ca="1">_xlfn.IFS(R3=0,AE3,R3&lt;0,AE3/-R3,R3&gt;0,AE3/R3)</f>
        <v>#DIV/0!</v>
      </c>
      <c r="AM3" s="50">
        <f t="shared" ref="AM3:AM24" ca="1" si="11">IF(AG3=0,0,AL3/AG3)</f>
        <v>0</v>
      </c>
      <c r="AN3" s="51" t="e">
        <f t="shared" ref="AN3:AN24" ca="1" si="12">IF(AH3=0,0,AL3/AH3)</f>
        <v>#DIV/0!</v>
      </c>
      <c r="AP3" s="53" t="e">
        <f t="shared" ref="AP3:AP24" ca="1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23-28.02'!K4+'Юнит 01.03'!K4</f>
        <v>0</v>
      </c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2">
        <f ca="1">'Юнит 23-28.02'!P4+'Юнит 01.03'!P4</f>
        <v>0</v>
      </c>
      <c r="Q4" s="32">
        <f ca="1">'Юнит 23-28.02'!Q4+'Юнит 01.03'!Q4</f>
        <v>0</v>
      </c>
      <c r="R4" s="40">
        <f t="shared" ca="1" si="1"/>
        <v>0</v>
      </c>
      <c r="S4" s="32">
        <f ca="1">'Юнит 23-28.02'!S4+'Юнит 01.03'!S4</f>
        <v>0</v>
      </c>
      <c r="T4" s="32">
        <f ca="1">'Юнит 23-28.02'!T4+'Юнит 01.03'!T4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32">
        <f ca="1">'Юнит 23-28.02'!X4+'Юнит 01.03'!X4</f>
        <v>0</v>
      </c>
      <c r="Y4" s="45">
        <f t="shared" ca="1" si="4"/>
        <v>0</v>
      </c>
      <c r="Z4" s="32">
        <f ca="1">'Юнит 23-28.02'!Z4+'Юнит 01.03'!Z4</f>
        <v>0</v>
      </c>
      <c r="AA4" s="32"/>
      <c r="AB4" s="42"/>
      <c r="AC4" s="42"/>
      <c r="AD4" s="46" t="e">
        <f t="shared" ref="AD4:AD24" ca="1" si="17">U4*1%/$AE$1</f>
        <v>#DIV/0!</v>
      </c>
      <c r="AE4" s="47" t="e">
        <f t="shared" ca="1" si="5"/>
        <v>#DIV/0!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 t="e">
        <f t="array" aca="1" ref="AL4" ca="1">_xlfn.IFS(R4=0,AE4,R4&lt;0,AE4/-R4,R4&gt;0,AE4/R4)</f>
        <v>#DIV/0!</v>
      </c>
      <c r="AM4" s="50">
        <f t="shared" ca="1" si="11"/>
        <v>0</v>
      </c>
      <c r="AN4" s="51" t="e">
        <f t="shared" ca="1" si="12"/>
        <v>#DIV/0!</v>
      </c>
      <c r="AP4" s="53" t="e">
        <f t="shared" ca="1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23-28.02'!K5+'Юнит 01.03'!K5</f>
        <v>0</v>
      </c>
      <c r="L5" s="36"/>
      <c r="M5" s="36"/>
      <c r="N5" s="37">
        <f t="shared" si="14"/>
        <v>0</v>
      </c>
      <c r="O5" s="38">
        <f t="shared" ca="1" si="15"/>
        <v>0</v>
      </c>
      <c r="P5" s="32">
        <f ca="1">'Юнит 23-28.02'!P5+'Юнит 01.03'!P5</f>
        <v>0</v>
      </c>
      <c r="Q5" s="32">
        <f ca="1">'Юнит 23-28.02'!Q5+'Юнит 01.03'!Q5</f>
        <v>0</v>
      </c>
      <c r="R5" s="40">
        <f t="shared" ca="1" si="1"/>
        <v>0</v>
      </c>
      <c r="S5" s="32">
        <f ca="1">'Юнит 23-28.02'!S5+'Юнит 01.03'!S5</f>
        <v>0</v>
      </c>
      <c r="T5" s="32">
        <f ca="1">'Юнит 23-28.02'!T5+'Юнит 01.03'!T5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32">
        <f ca="1">'Юнит 23-28.02'!X5+'Юнит 01.03'!X5</f>
        <v>0</v>
      </c>
      <c r="Y5" s="45">
        <f t="shared" ca="1" si="4"/>
        <v>0</v>
      </c>
      <c r="Z5" s="32">
        <f ca="1">'Юнит 23-28.02'!Z5+'Юнит 01.03'!Z5</f>
        <v>0</v>
      </c>
      <c r="AA5" s="32"/>
      <c r="AB5" s="55"/>
      <c r="AC5" s="42"/>
      <c r="AD5" s="46" t="e">
        <f t="shared" ca="1" si="17"/>
        <v>#DIV/0!</v>
      </c>
      <c r="AE5" s="47" t="e">
        <f t="shared" ca="1" si="5"/>
        <v>#DIV/0!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 t="e">
        <f t="array" aca="1" ref="AL5" ca="1">_xlfn.IFS(R5=0,AE5,R5&lt;0,AE5/-R5,R5&gt;0,AE5/R5)</f>
        <v>#DIV/0!</v>
      </c>
      <c r="AM5" s="50">
        <f t="shared" ca="1" si="11"/>
        <v>0</v>
      </c>
      <c r="AN5" s="51" t="e">
        <f t="shared" ca="1" si="12"/>
        <v>#DIV/0!</v>
      </c>
      <c r="AP5" s="53" t="e">
        <f t="shared" ca="1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23-28.02'!K6+'Юнит 01.03'!K6</f>
        <v>0</v>
      </c>
      <c r="L6" s="36"/>
      <c r="M6" s="36"/>
      <c r="N6" s="37">
        <f t="shared" si="14"/>
        <v>0</v>
      </c>
      <c r="O6" s="38">
        <f t="shared" ca="1" si="15"/>
        <v>0</v>
      </c>
      <c r="P6" s="32">
        <f ca="1">'Юнит 23-28.02'!P6+'Юнит 01.03'!P6</f>
        <v>0</v>
      </c>
      <c r="Q6" s="32">
        <f ca="1">'Юнит 23-28.02'!Q6+'Юнит 01.03'!Q6</f>
        <v>0</v>
      </c>
      <c r="R6" s="40">
        <f t="shared" ca="1" si="1"/>
        <v>0</v>
      </c>
      <c r="S6" s="32">
        <f ca="1">'Юнит 23-28.02'!S6+'Юнит 01.03'!S6</f>
        <v>0</v>
      </c>
      <c r="T6" s="32">
        <f ca="1">'Юнит 23-28.02'!T6+'Юнит 01.03'!T6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32">
        <f ca="1">'Юнит 23-28.02'!X6+'Юнит 01.03'!X6</f>
        <v>0</v>
      </c>
      <c r="Y6" s="45">
        <f t="shared" ca="1" si="4"/>
        <v>0</v>
      </c>
      <c r="Z6" s="32">
        <f ca="1">'Юнит 23-28.02'!Z6+'Юнит 01.03'!Z6</f>
        <v>0</v>
      </c>
      <c r="AA6" s="32"/>
      <c r="AB6" s="55"/>
      <c r="AC6" s="42"/>
      <c r="AD6" s="46" t="e">
        <f t="shared" ca="1" si="17"/>
        <v>#DIV/0!</v>
      </c>
      <c r="AE6" s="47" t="e">
        <f t="shared" ca="1" si="5"/>
        <v>#DIV/0!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 t="e">
        <f t="array" aca="1" ref="AL6" ca="1">_xlfn.IFS(R6=0,AE6,R6&lt;0,AE6/-R6,R6&gt;0,AE6/R6)</f>
        <v>#DIV/0!</v>
      </c>
      <c r="AM6" s="50">
        <f t="shared" ca="1" si="11"/>
        <v>0</v>
      </c>
      <c r="AN6" s="51" t="e">
        <f t="shared" ca="1" si="12"/>
        <v>#DIV/0!</v>
      </c>
      <c r="AP6" s="53" t="e">
        <f t="shared" ca="1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23-28.02'!K7+'Юнит 01.03'!K7</f>
        <v>0</v>
      </c>
      <c r="L7" s="36"/>
      <c r="M7" s="36"/>
      <c r="N7" s="37">
        <f t="shared" si="14"/>
        <v>0</v>
      </c>
      <c r="O7" s="38">
        <f t="shared" ca="1" si="15"/>
        <v>0</v>
      </c>
      <c r="P7" s="32">
        <f ca="1">'Юнит 23-28.02'!P7+'Юнит 01.03'!P7</f>
        <v>0</v>
      </c>
      <c r="Q7" s="32">
        <f ca="1">'Юнит 23-28.02'!Q7+'Юнит 01.03'!Q7</f>
        <v>0</v>
      </c>
      <c r="R7" s="40">
        <f t="shared" ca="1" si="1"/>
        <v>0</v>
      </c>
      <c r="S7" s="32">
        <f ca="1">'Юнит 23-28.02'!S7+'Юнит 01.03'!S7</f>
        <v>0</v>
      </c>
      <c r="T7" s="32">
        <f ca="1">'Юнит 23-28.02'!T7+'Юнит 01.03'!T7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32">
        <f ca="1">'Юнит 23-28.02'!X7+'Юнит 01.03'!X7</f>
        <v>0</v>
      </c>
      <c r="Y7" s="45">
        <f t="shared" ca="1" si="4"/>
        <v>0</v>
      </c>
      <c r="Z7" s="32">
        <f ca="1">'Юнит 23-28.02'!Z7+'Юнит 01.03'!Z7</f>
        <v>0</v>
      </c>
      <c r="AA7" s="32"/>
      <c r="AB7" s="55"/>
      <c r="AC7" s="42"/>
      <c r="AD7" s="46" t="e">
        <f t="shared" ca="1" si="17"/>
        <v>#DIV/0!</v>
      </c>
      <c r="AE7" s="47" t="e">
        <f t="shared" ca="1" si="5"/>
        <v>#DIV/0!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 t="e">
        <f t="array" aca="1" ref="AL7" ca="1">_xlfn.IFS(R7=0,AE7,R7&lt;0,AE7/-R7,R7&gt;0,AE7/R7)</f>
        <v>#DIV/0!</v>
      </c>
      <c r="AM7" s="50">
        <f t="shared" ca="1" si="11"/>
        <v>0</v>
      </c>
      <c r="AN7" s="51" t="e">
        <f t="shared" ca="1" si="12"/>
        <v>#DIV/0!</v>
      </c>
      <c r="AP7" s="53" t="e">
        <f t="shared" ca="1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23-28.02'!K8+'Юнит 01.03'!K8</f>
        <v>0</v>
      </c>
      <c r="L8" s="36"/>
      <c r="M8" s="36"/>
      <c r="N8" s="37">
        <f t="shared" si="14"/>
        <v>0</v>
      </c>
      <c r="O8" s="38">
        <f t="shared" ca="1" si="15"/>
        <v>0</v>
      </c>
      <c r="P8" s="32">
        <f ca="1">'Юнит 23-28.02'!P8+'Юнит 01.03'!P8</f>
        <v>0</v>
      </c>
      <c r="Q8" s="32">
        <f ca="1">'Юнит 23-28.02'!Q8+'Юнит 01.03'!Q8</f>
        <v>0</v>
      </c>
      <c r="R8" s="40">
        <f t="shared" ca="1" si="1"/>
        <v>0</v>
      </c>
      <c r="S8" s="32">
        <f ca="1">'Юнит 23-28.02'!S8+'Юнит 01.03'!S8</f>
        <v>0</v>
      </c>
      <c r="T8" s="32">
        <f ca="1">'Юнит 23-28.02'!T8+'Юнит 01.03'!T8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32">
        <f ca="1">'Юнит 23-28.02'!X8+'Юнит 01.03'!X8</f>
        <v>0</v>
      </c>
      <c r="Y8" s="45">
        <f t="shared" ca="1" si="4"/>
        <v>0</v>
      </c>
      <c r="Z8" s="32">
        <f ca="1">'Юнит 23-28.02'!Z8+'Юнит 01.03'!Z8</f>
        <v>0</v>
      </c>
      <c r="AA8" s="32"/>
      <c r="AB8" s="55"/>
      <c r="AC8" s="42"/>
      <c r="AD8" s="46" t="e">
        <f t="shared" ca="1" si="17"/>
        <v>#DIV/0!</v>
      </c>
      <c r="AE8" s="47" t="e">
        <f t="shared" ca="1" si="5"/>
        <v>#DIV/0!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 t="e">
        <f t="array" aca="1" ref="AL8" ca="1">_xlfn.IFS(R8=0,AE8,R8&lt;0,AE8/-R8,R8&gt;0,AE8/R8)</f>
        <v>#DIV/0!</v>
      </c>
      <c r="AM8" s="50">
        <f t="shared" ca="1" si="11"/>
        <v>0</v>
      </c>
      <c r="AN8" s="51" t="e">
        <f t="shared" ca="1" si="12"/>
        <v>#DIV/0!</v>
      </c>
      <c r="AP8" s="53" t="e">
        <f t="shared" ca="1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23-28.02'!K9+'Юнит 01.03'!K9</f>
        <v>0</v>
      </c>
      <c r="L9" s="36"/>
      <c r="M9" s="36"/>
      <c r="N9" s="37">
        <f t="shared" si="14"/>
        <v>0</v>
      </c>
      <c r="O9" s="38">
        <f t="shared" ca="1" si="15"/>
        <v>0</v>
      </c>
      <c r="P9" s="32">
        <f ca="1">'Юнит 23-28.02'!P9+'Юнит 01.03'!P9</f>
        <v>0</v>
      </c>
      <c r="Q9" s="32">
        <f ca="1">'Юнит 23-28.02'!Q9+'Юнит 01.03'!Q9</f>
        <v>0</v>
      </c>
      <c r="R9" s="40">
        <f t="shared" ca="1" si="1"/>
        <v>0</v>
      </c>
      <c r="S9" s="32">
        <f ca="1">'Юнит 23-28.02'!S9+'Юнит 01.03'!S9</f>
        <v>0</v>
      </c>
      <c r="T9" s="32">
        <f ca="1">'Юнит 23-28.02'!T9+'Юнит 01.03'!T9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32">
        <f ca="1">'Юнит 23-28.02'!X9+'Юнит 01.03'!X9</f>
        <v>0</v>
      </c>
      <c r="Y9" s="45">
        <f t="shared" ca="1" si="4"/>
        <v>0</v>
      </c>
      <c r="Z9" s="32">
        <f ca="1">'Юнит 23-28.02'!Z9+'Юнит 01.03'!Z9</f>
        <v>0</v>
      </c>
      <c r="AA9" s="32"/>
      <c r="AB9" s="55"/>
      <c r="AC9" s="42"/>
      <c r="AD9" s="46" t="e">
        <f t="shared" ca="1" si="17"/>
        <v>#DIV/0!</v>
      </c>
      <c r="AE9" s="47" t="e">
        <f t="shared" ca="1" si="5"/>
        <v>#DIV/0!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 t="e">
        <f t="array" aca="1" ref="AL9" ca="1">_xlfn.IFS(R9=0,AE9,R9&lt;0,AE9/-R9,R9&gt;0,AE9/R9)</f>
        <v>#DIV/0!</v>
      </c>
      <c r="AM9" s="50">
        <f t="shared" ca="1" si="11"/>
        <v>0</v>
      </c>
      <c r="AN9" s="51" t="e">
        <f t="shared" ca="1" si="12"/>
        <v>#DIV/0!</v>
      </c>
      <c r="AP9" s="53" t="e">
        <f t="shared" ca="1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23-28.02'!K10+'Юнит 01.03'!K10</f>
        <v>0</v>
      </c>
      <c r="L10" s="36"/>
      <c r="M10" s="36"/>
      <c r="N10" s="37">
        <f t="shared" si="14"/>
        <v>0</v>
      </c>
      <c r="O10" s="38">
        <f t="shared" ca="1" si="15"/>
        <v>0</v>
      </c>
      <c r="P10" s="32">
        <f ca="1">'Юнит 23-28.02'!P10+'Юнит 01.03'!P10</f>
        <v>0</v>
      </c>
      <c r="Q10" s="32">
        <f ca="1">'Юнит 23-28.02'!Q10+'Юнит 01.03'!Q10</f>
        <v>0</v>
      </c>
      <c r="R10" s="40">
        <f t="shared" ca="1" si="1"/>
        <v>0</v>
      </c>
      <c r="S10" s="32">
        <f ca="1">'Юнит 23-28.02'!S10+'Юнит 01.03'!S10</f>
        <v>0</v>
      </c>
      <c r="T10" s="32">
        <f ca="1">'Юнит 23-28.02'!T10+'Юнит 01.03'!T10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32">
        <f ca="1">'Юнит 23-28.02'!X10+'Юнит 01.03'!X10</f>
        <v>0</v>
      </c>
      <c r="Y10" s="45">
        <f t="shared" ca="1" si="4"/>
        <v>0</v>
      </c>
      <c r="Z10" s="32">
        <f ca="1">'Юнит 23-28.02'!Z10+'Юнит 01.03'!Z10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5"/>
        <v>#DIV/0!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 t="e">
        <f t="array" aca="1" ref="AL10" ca="1">_xlfn.IFS(R10=0,AE10,R10&lt;0,AE10/-R10,R10&gt;0,AE10/R10)</f>
        <v>#DIV/0!</v>
      </c>
      <c r="AM10" s="50">
        <f t="shared" ca="1" si="11"/>
        <v>0</v>
      </c>
      <c r="AN10" s="51" t="e">
        <f t="shared" ca="1" si="12"/>
        <v>#DIV/0!</v>
      </c>
      <c r="AP10" s="53" t="e">
        <f t="shared" ca="1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23-28.02'!K11+'Юнит 01.03'!K11</f>
        <v>0</v>
      </c>
      <c r="L11" s="36"/>
      <c r="M11" s="36"/>
      <c r="N11" s="37">
        <f t="shared" si="14"/>
        <v>0</v>
      </c>
      <c r="O11" s="38">
        <f t="shared" ca="1" si="15"/>
        <v>0</v>
      </c>
      <c r="P11" s="32">
        <f ca="1">'Юнит 23-28.02'!P11+'Юнит 01.03'!P11</f>
        <v>0</v>
      </c>
      <c r="Q11" s="32">
        <f ca="1">'Юнит 23-28.02'!Q11+'Юнит 01.03'!Q11</f>
        <v>0</v>
      </c>
      <c r="R11" s="40">
        <f t="shared" ca="1" si="1"/>
        <v>0</v>
      </c>
      <c r="S11" s="32">
        <f ca="1">'Юнит 23-28.02'!S11+'Юнит 01.03'!S11</f>
        <v>0</v>
      </c>
      <c r="T11" s="32">
        <f ca="1">'Юнит 23-28.02'!T11+'Юнит 01.03'!T11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32">
        <f ca="1">'Юнит 23-28.02'!X11+'Юнит 01.03'!X11</f>
        <v>0</v>
      </c>
      <c r="Y11" s="45">
        <f t="shared" ca="1" si="4"/>
        <v>0</v>
      </c>
      <c r="Z11" s="32">
        <f ca="1">'Юнит 23-28.02'!Z11+'Юнит 01.03'!Z11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5"/>
        <v>#DIV/0!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 t="e">
        <f t="array" aca="1" ref="AL11" ca="1">_xlfn.IFS(R11=0,AE11,R11&lt;0,AE11/-R11,R11&gt;0,AE11/R11)</f>
        <v>#DIV/0!</v>
      </c>
      <c r="AM11" s="50">
        <f t="shared" ca="1" si="11"/>
        <v>0</v>
      </c>
      <c r="AN11" s="51" t="e">
        <f t="shared" ca="1" si="12"/>
        <v>#DIV/0!</v>
      </c>
      <c r="AP11" s="53" t="e">
        <f t="shared" ca="1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23-28.02'!K12+'Юнит 01.03'!K12</f>
        <v>0</v>
      </c>
      <c r="L12" s="36"/>
      <c r="M12" s="36"/>
      <c r="N12" s="37">
        <f t="shared" si="14"/>
        <v>0</v>
      </c>
      <c r="O12" s="38">
        <f t="shared" ca="1" si="15"/>
        <v>0</v>
      </c>
      <c r="P12" s="32">
        <f ca="1">'Юнит 23-28.02'!P12+'Юнит 01.03'!P12</f>
        <v>0</v>
      </c>
      <c r="Q12" s="32">
        <f ca="1">'Юнит 23-28.02'!Q12+'Юнит 01.03'!Q12</f>
        <v>0</v>
      </c>
      <c r="R12" s="40">
        <f t="shared" ca="1" si="1"/>
        <v>0</v>
      </c>
      <c r="S12" s="32">
        <f ca="1">'Юнит 23-28.02'!S12+'Юнит 01.03'!S12</f>
        <v>0</v>
      </c>
      <c r="T12" s="32">
        <f ca="1">'Юнит 23-28.02'!T12+'Юнит 01.03'!T12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32">
        <f ca="1">'Юнит 23-28.02'!X12+'Юнит 01.03'!X12</f>
        <v>0</v>
      </c>
      <c r="Y12" s="45">
        <f t="shared" ca="1" si="4"/>
        <v>0</v>
      </c>
      <c r="Z12" s="32">
        <f ca="1">'Юнит 23-28.02'!Z12+'Юнит 01.03'!Z12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5"/>
        <v>#DIV/0!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 t="e">
        <f t="array" aca="1" ref="AL12" ca="1">_xlfn.IFS(R12=0,AE12,R12&lt;0,AE12/-R12,R12&gt;0,AE12/R12)</f>
        <v>#DIV/0!</v>
      </c>
      <c r="AM12" s="50">
        <f t="shared" ca="1" si="11"/>
        <v>0</v>
      </c>
      <c r="AN12" s="51" t="e">
        <f t="shared" ca="1" si="12"/>
        <v>#DIV/0!</v>
      </c>
      <c r="AP12" s="53" t="e">
        <f t="shared" ca="1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0</v>
      </c>
      <c r="L13" s="36"/>
      <c r="M13" s="36"/>
      <c r="N13" s="37">
        <f t="shared" si="14"/>
        <v>0</v>
      </c>
      <c r="O13" s="38">
        <f t="shared" ca="1" si="15"/>
        <v>0</v>
      </c>
      <c r="P13" s="32">
        <f ca="1">'Юнит 23-28.02'!P13+'Юнит 01.03'!P13</f>
        <v>0</v>
      </c>
      <c r="Q13" s="32">
        <f ca="1">'Юнит 23-28.02'!Q13+'Юнит 01.03'!Q13</f>
        <v>0</v>
      </c>
      <c r="R13" s="40">
        <f t="shared" ca="1" si="1"/>
        <v>0</v>
      </c>
      <c r="S13" s="32">
        <f ca="1">'Юнит 23-28.02'!S13+'Юнит 01.03'!S13</f>
        <v>0</v>
      </c>
      <c r="T13" s="32">
        <f ca="1">'Юнит 23-28.02'!T13+'Юнит 01.03'!T13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32">
        <f ca="1">'Юнит 23-28.02'!X13+'Юнит 01.03'!X13</f>
        <v>0</v>
      </c>
      <c r="Y13" s="45">
        <f t="shared" ca="1" si="4"/>
        <v>0</v>
      </c>
      <c r="Z13" s="32">
        <f ca="1">'Юнит 23-28.02'!Z13+'Юнит 01.03'!Z13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5"/>
        <v>#DIV/0!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 t="e">
        <f t="array" aca="1" ref="AL13" ca="1">_xlfn.IFS(R13=0,AE13,R13&lt;0,AE13/-R13,R13&gt;0,AE13/R13)</f>
        <v>#DIV/0!</v>
      </c>
      <c r="AM13" s="50">
        <f t="shared" ca="1" si="11"/>
        <v>0</v>
      </c>
      <c r="AN13" s="51" t="e">
        <f t="shared" ca="1" si="12"/>
        <v>#DIV/0!</v>
      </c>
      <c r="AP13" s="53" t="e">
        <f t="shared" ca="1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ca="1" si="15"/>
        <v>0</v>
      </c>
      <c r="P14" s="32">
        <f ca="1">'Юнит 23-28.02'!P14+'Юнит 01.03'!P14</f>
        <v>0</v>
      </c>
      <c r="Q14" s="32">
        <f ca="1">'Юнит 23-28.02'!Q14+'Юнит 01.03'!Q14</f>
        <v>0</v>
      </c>
      <c r="R14" s="40">
        <f t="shared" ca="1" si="1"/>
        <v>0</v>
      </c>
      <c r="S14" s="32">
        <f ca="1">'Юнит 23-28.02'!S14+'Юнит 01.03'!S14</f>
        <v>0</v>
      </c>
      <c r="T14" s="32">
        <f ca="1">'Юнит 23-28.02'!T14+'Юнит 01.03'!T14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32">
        <f ca="1">'Юнит 23-28.02'!X14+'Юнит 01.03'!X14</f>
        <v>0</v>
      </c>
      <c r="Y14" s="45">
        <f t="shared" ca="1" si="4"/>
        <v>0</v>
      </c>
      <c r="Z14" s="32">
        <f ca="1">'Юнит 23-28.02'!Z14+'Юнит 01.03'!Z14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5"/>
        <v>#DIV/0!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 t="e">
        <f t="array" aca="1" ref="AL14" ca="1">_xlfn.IFS(R14=0,AE14,R14&lt;0,AE14/-R14,R14&gt;0,AE14/R14)</f>
        <v>#DIV/0!</v>
      </c>
      <c r="AM14" s="50">
        <f t="shared" ca="1" si="11"/>
        <v>0</v>
      </c>
      <c r="AN14" s="51" t="e">
        <f t="shared" ca="1" si="12"/>
        <v>#DIV/0!</v>
      </c>
      <c r="AP14" s="53" t="e">
        <f t="shared" ca="1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23-28.02'!K15+'Юнит 01.03'!K15</f>
        <v>0</v>
      </c>
      <c r="L15" s="36"/>
      <c r="M15" s="36"/>
      <c r="N15" s="37">
        <f t="shared" si="14"/>
        <v>0</v>
      </c>
      <c r="O15" s="38">
        <f t="shared" ca="1" si="15"/>
        <v>0</v>
      </c>
      <c r="P15" s="32">
        <f ca="1">'Юнит 23-28.02'!P15+'Юнит 01.03'!P15</f>
        <v>0</v>
      </c>
      <c r="Q15" s="32">
        <f ca="1">'Юнит 23-28.02'!Q15+'Юнит 01.03'!Q15</f>
        <v>0</v>
      </c>
      <c r="R15" s="40">
        <f t="shared" ca="1" si="1"/>
        <v>0</v>
      </c>
      <c r="S15" s="32">
        <f ca="1">'Юнит 23-28.02'!S15+'Юнит 01.03'!S15</f>
        <v>0</v>
      </c>
      <c r="T15" s="32">
        <f ca="1">'Юнит 23-28.02'!T15+'Юнит 01.03'!T15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32">
        <f ca="1">'Юнит 23-28.02'!X15+'Юнит 01.03'!X15</f>
        <v>0</v>
      </c>
      <c r="Y15" s="45">
        <f t="shared" ca="1" si="4"/>
        <v>0</v>
      </c>
      <c r="Z15" s="32">
        <f ca="1">'Юнит 23-28.02'!Z15+'Юнит 01.03'!Z15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5"/>
        <v>#DIV/0!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 t="e">
        <f t="array" aca="1" ref="AL15" ca="1">_xlfn.IFS(R15=0,AE15,R15&lt;0,AE15/-R15,R15&gt;0,AE15/R15)</f>
        <v>#DIV/0!</v>
      </c>
      <c r="AM15" s="50">
        <f t="shared" ca="1" si="11"/>
        <v>0</v>
      </c>
      <c r="AN15" s="51" t="e">
        <f t="shared" ca="1" si="12"/>
        <v>#DIV/0!</v>
      </c>
      <c r="AP15" s="53" t="e">
        <f t="shared" ca="1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23-28.02'!K16+'Юнит 01.03'!K16</f>
        <v>0</v>
      </c>
      <c r="L16" s="36"/>
      <c r="M16" s="36"/>
      <c r="N16" s="37">
        <f t="shared" si="14"/>
        <v>0</v>
      </c>
      <c r="O16" s="38">
        <f t="shared" ca="1" si="15"/>
        <v>0</v>
      </c>
      <c r="P16" s="32">
        <f ca="1">'Юнит 23-28.02'!P16+'Юнит 01.03'!P16</f>
        <v>0</v>
      </c>
      <c r="Q16" s="32">
        <f ca="1">'Юнит 23-28.02'!Q16+'Юнит 01.03'!Q16</f>
        <v>0</v>
      </c>
      <c r="R16" s="40">
        <f t="shared" ca="1" si="1"/>
        <v>0</v>
      </c>
      <c r="S16" s="32">
        <f ca="1">'Юнит 23-28.02'!S16+'Юнит 01.03'!S16</f>
        <v>0</v>
      </c>
      <c r="T16" s="32">
        <f ca="1">'Юнит 23-28.02'!T16+'Юнит 01.03'!T16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32">
        <f ca="1">'Юнит 23-28.02'!X16+'Юнит 01.03'!X16</f>
        <v>0</v>
      </c>
      <c r="Y16" s="45">
        <f t="shared" ca="1" si="4"/>
        <v>0</v>
      </c>
      <c r="Z16" s="32">
        <f ca="1">'Юнит 23-28.02'!Z16+'Юнит 01.03'!Z16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5"/>
        <v>#DIV/0!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 t="e">
        <f t="array" aca="1" ref="AL16" ca="1">_xlfn.IFS(R16=0,AE16,R16&lt;0,AE16/-R16,R16&gt;0,AE16/R16)</f>
        <v>#DIV/0!</v>
      </c>
      <c r="AM16" s="50">
        <f t="shared" ca="1" si="11"/>
        <v>0</v>
      </c>
      <c r="AN16" s="51" t="e">
        <f t="shared" ca="1" si="12"/>
        <v>#DIV/0!</v>
      </c>
      <c r="AP16" s="53" t="e">
        <f t="shared" ca="1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ca="1" si="15"/>
        <v>0</v>
      </c>
      <c r="P17" s="32">
        <f ca="1">'Юнит 23-28.02'!P17+'Юнит 01.03'!P17</f>
        <v>0</v>
      </c>
      <c r="Q17" s="32">
        <f ca="1">'Юнит 23-28.02'!Q17+'Юнит 01.03'!Q17</f>
        <v>0</v>
      </c>
      <c r="R17" s="40">
        <f t="shared" ca="1" si="1"/>
        <v>0</v>
      </c>
      <c r="S17" s="32">
        <f ca="1">'Юнит 23-28.02'!S17+'Юнит 01.03'!S17</f>
        <v>0</v>
      </c>
      <c r="T17" s="32">
        <f ca="1">'Юнит 23-28.02'!T17+'Юнит 01.03'!T17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32">
        <f ca="1">'Юнит 23-28.02'!X17+'Юнит 01.03'!X17</f>
        <v>0</v>
      </c>
      <c r="Y17" s="45">
        <f t="shared" ca="1" si="4"/>
        <v>0</v>
      </c>
      <c r="Z17" s="32">
        <f ca="1">'Юнит 23-28.02'!Z17+'Юнит 01.03'!Z17</f>
        <v>0</v>
      </c>
      <c r="AA17" s="32"/>
      <c r="AB17" s="55"/>
      <c r="AC17" s="42"/>
      <c r="AD17" s="46" t="e">
        <f t="shared" ca="1" si="17"/>
        <v>#DIV/0!</v>
      </c>
      <c r="AE17" s="47" t="e">
        <f t="shared" ca="1" si="5"/>
        <v>#DIV/0!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 t="e">
        <f t="array" aca="1" ref="AL17" ca="1">_xlfn.IFS(R17=0,AE17,R17&lt;0,AE17/-R17,R17&gt;0,AE17/R17)</f>
        <v>#DIV/0!</v>
      </c>
      <c r="AM17" s="50">
        <f t="shared" ca="1" si="11"/>
        <v>0</v>
      </c>
      <c r="AN17" s="51" t="e">
        <f t="shared" ca="1" si="12"/>
        <v>#DIV/0!</v>
      </c>
      <c r="AP17" s="53" t="e">
        <f t="shared" ca="1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ca="1" si="15"/>
        <v>0</v>
      </c>
      <c r="P18" s="32">
        <f ca="1">'Юнит 23-28.02'!P18+'Юнит 01.03'!P18</f>
        <v>0</v>
      </c>
      <c r="Q18" s="32">
        <f ca="1">'Юнит 23-28.02'!Q18+'Юнит 01.03'!Q18</f>
        <v>0</v>
      </c>
      <c r="R18" s="40">
        <f t="shared" ca="1" si="1"/>
        <v>0</v>
      </c>
      <c r="S18" s="32">
        <f ca="1">'Юнит 23-28.02'!S18+'Юнит 01.03'!S18</f>
        <v>0</v>
      </c>
      <c r="T18" s="32">
        <f ca="1">'Юнит 23-28.02'!T18+'Юнит 01.03'!T18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32">
        <f ca="1">'Юнит 23-28.02'!X18+'Юнит 01.03'!X18</f>
        <v>0</v>
      </c>
      <c r="Y18" s="45">
        <f t="shared" ca="1" si="4"/>
        <v>0</v>
      </c>
      <c r="Z18" s="32">
        <f ca="1">'Юнит 23-28.02'!Z18+'Юнит 01.03'!Z18</f>
        <v>0</v>
      </c>
      <c r="AA18" s="32"/>
      <c r="AB18" s="55"/>
      <c r="AC18" s="42"/>
      <c r="AD18" s="46" t="e">
        <f t="shared" ca="1" si="17"/>
        <v>#DIV/0!</v>
      </c>
      <c r="AE18" s="47" t="e">
        <f t="shared" ca="1" si="5"/>
        <v>#DIV/0!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 t="e">
        <f t="array" aca="1" ref="AL18" ca="1">_xlfn.IFS(R18=0,AE18,R18&lt;0,AE18/-R18,R18&gt;0,AE18/R18)</f>
        <v>#DIV/0!</v>
      </c>
      <c r="AM18" s="50">
        <f t="shared" ca="1" si="11"/>
        <v>0</v>
      </c>
      <c r="AN18" s="51" t="e">
        <f t="shared" ca="1" si="12"/>
        <v>#DIV/0!</v>
      </c>
      <c r="AP18" s="53" t="e">
        <f t="shared" ca="1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ca="1" si="15"/>
        <v>0</v>
      </c>
      <c r="P19" s="32">
        <f ca="1">'Юнит 23-28.02'!P19+'Юнит 01.03'!P19</f>
        <v>0</v>
      </c>
      <c r="Q19" s="32">
        <f ca="1">'Юнит 23-28.02'!Q19+'Юнит 01.03'!Q19</f>
        <v>0</v>
      </c>
      <c r="R19" s="40">
        <f t="shared" ca="1" si="1"/>
        <v>0</v>
      </c>
      <c r="S19" s="32">
        <f ca="1">'Юнит 23-28.02'!S19+'Юнит 01.03'!S19</f>
        <v>0</v>
      </c>
      <c r="T19" s="32">
        <f ca="1">'Юнит 23-28.02'!T19+'Юнит 01.03'!T19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32">
        <f ca="1">'Юнит 23-28.02'!X19+'Юнит 01.03'!X19</f>
        <v>0</v>
      </c>
      <c r="Y19" s="45">
        <f t="shared" ca="1" si="4"/>
        <v>0</v>
      </c>
      <c r="Z19" s="32">
        <f ca="1">'Юнит 23-28.02'!Z19+'Юнит 01.03'!Z19</f>
        <v>0</v>
      </c>
      <c r="AA19" s="32"/>
      <c r="AB19" s="55"/>
      <c r="AC19" s="42"/>
      <c r="AD19" s="46" t="e">
        <f t="shared" ca="1" si="17"/>
        <v>#DIV/0!</v>
      </c>
      <c r="AE19" s="47" t="e">
        <f t="shared" ca="1" si="5"/>
        <v>#DIV/0!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 t="e">
        <f t="array" aca="1" ref="AL19" ca="1">_xlfn.IFS(R19=0,AE19,R19&lt;0,AE19/-R19,R19&gt;0,AE19/R19)</f>
        <v>#DIV/0!</v>
      </c>
      <c r="AM19" s="50">
        <f t="shared" ca="1" si="11"/>
        <v>0</v>
      </c>
      <c r="AN19" s="51" t="e">
        <f t="shared" ca="1" si="12"/>
        <v>#DIV/0!</v>
      </c>
      <c r="AP19" s="53" t="e">
        <f t="shared" ca="1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ca="1" si="15"/>
        <v>0</v>
      </c>
      <c r="P20" s="32">
        <f ca="1">'Юнит 23-28.02'!P20+'Юнит 01.03'!P20</f>
        <v>0</v>
      </c>
      <c r="Q20" s="32">
        <f ca="1">'Юнит 23-28.02'!Q20+'Юнит 01.03'!Q20</f>
        <v>0</v>
      </c>
      <c r="R20" s="40">
        <f t="shared" ca="1" si="1"/>
        <v>0</v>
      </c>
      <c r="S20" s="32">
        <f ca="1">'Юнит 23-28.02'!S20+'Юнит 01.03'!S20</f>
        <v>0</v>
      </c>
      <c r="T20" s="32">
        <f ca="1">'Юнит 23-28.02'!T20+'Юнит 01.03'!T20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32">
        <f ca="1">'Юнит 23-28.02'!X20+'Юнит 01.03'!X20</f>
        <v>0</v>
      </c>
      <c r="Y20" s="45">
        <f t="shared" ca="1" si="4"/>
        <v>0</v>
      </c>
      <c r="Z20" s="32">
        <f ca="1">'Юнит 23-28.02'!Z20+'Юнит 01.03'!Z20</f>
        <v>0</v>
      </c>
      <c r="AA20" s="32"/>
      <c r="AB20" s="55"/>
      <c r="AC20" s="42"/>
      <c r="AD20" s="46" t="e">
        <f t="shared" ca="1" si="17"/>
        <v>#DIV/0!</v>
      </c>
      <c r="AE20" s="47" t="e">
        <f t="shared" ca="1" si="5"/>
        <v>#DIV/0!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 t="e">
        <f t="array" aca="1" ref="AL20" ca="1">_xlfn.IFS(R20=0,AE20,R20&lt;0,AE20/-R20,R20&gt;0,AE20/R20)</f>
        <v>#DIV/0!</v>
      </c>
      <c r="AM20" s="50">
        <f t="shared" ca="1" si="11"/>
        <v>0</v>
      </c>
      <c r="AN20" s="51" t="e">
        <f t="shared" ca="1" si="12"/>
        <v>#DIV/0!</v>
      </c>
      <c r="AP20" s="53" t="e">
        <f t="shared" ca="1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ca="1" si="15"/>
        <v>0</v>
      </c>
      <c r="P21" s="32">
        <f ca="1">'Юнит 23-28.02'!P21+'Юнит 01.03'!P21</f>
        <v>0</v>
      </c>
      <c r="Q21" s="32">
        <f ca="1">'Юнит 23-28.02'!Q21+'Юнит 01.03'!Q21</f>
        <v>0</v>
      </c>
      <c r="R21" s="40">
        <f t="shared" ca="1" si="1"/>
        <v>0</v>
      </c>
      <c r="S21" s="32">
        <f ca="1">'Юнит 23-28.02'!S21+'Юнит 01.03'!S21</f>
        <v>0</v>
      </c>
      <c r="T21" s="32">
        <f ca="1">'Юнит 23-28.02'!T21+'Юнит 01.03'!T21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32">
        <f ca="1">'Юнит 23-28.02'!X21+'Юнит 01.03'!X21</f>
        <v>0</v>
      </c>
      <c r="Y21" s="45">
        <f t="shared" ca="1" si="4"/>
        <v>0</v>
      </c>
      <c r="Z21" s="32">
        <f ca="1">'Юнит 23-28.02'!Z21+'Юнит 01.03'!Z21</f>
        <v>0</v>
      </c>
      <c r="AA21" s="32"/>
      <c r="AB21" s="55"/>
      <c r="AC21" s="42"/>
      <c r="AD21" s="46" t="e">
        <f t="shared" ca="1" si="17"/>
        <v>#DIV/0!</v>
      </c>
      <c r="AE21" s="47" t="e">
        <f t="shared" ca="1" si="5"/>
        <v>#DIV/0!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 t="e">
        <f t="array" aca="1" ref="AL21" ca="1">_xlfn.IFS(R21=0,AE21,R21&lt;0,AE21/-R21,R21&gt;0,AE21/R21)</f>
        <v>#DIV/0!</v>
      </c>
      <c r="AM21" s="50">
        <f t="shared" ca="1" si="11"/>
        <v>0</v>
      </c>
      <c r="AN21" s="51" t="e">
        <f t="shared" ca="1" si="12"/>
        <v>#DIV/0!</v>
      </c>
      <c r="AP21" s="53" t="e">
        <f t="shared" ca="1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ca="1" si="15"/>
        <v>0</v>
      </c>
      <c r="P22" s="32">
        <f ca="1">'Юнит 23-28.02'!P22+'Юнит 01.03'!P22</f>
        <v>0</v>
      </c>
      <c r="Q22" s="32">
        <f ca="1">'Юнит 23-28.02'!Q22+'Юнит 01.03'!Q22</f>
        <v>0</v>
      </c>
      <c r="R22" s="40">
        <f t="shared" ca="1" si="1"/>
        <v>0</v>
      </c>
      <c r="S22" s="32">
        <f ca="1">'Юнит 23-28.02'!S22+'Юнит 01.03'!S22</f>
        <v>0</v>
      </c>
      <c r="T22" s="32">
        <f ca="1">'Юнит 23-28.02'!T22+'Юнит 01.03'!T22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32">
        <f ca="1">'Юнит 23-28.02'!X22+'Юнит 01.03'!X22</f>
        <v>0</v>
      </c>
      <c r="Y22" s="45">
        <f t="shared" ca="1" si="4"/>
        <v>0</v>
      </c>
      <c r="Z22" s="32">
        <f ca="1">'Юнит 23-28.02'!Z22+'Юнит 01.03'!Z22</f>
        <v>0</v>
      </c>
      <c r="AA22" s="32"/>
      <c r="AB22" s="55"/>
      <c r="AC22" s="42"/>
      <c r="AD22" s="46" t="e">
        <f t="shared" ca="1" si="17"/>
        <v>#DIV/0!</v>
      </c>
      <c r="AE22" s="47" t="e">
        <f t="shared" ca="1" si="5"/>
        <v>#DIV/0!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 t="e">
        <f t="array" aca="1" ref="AL22" ca="1">_xlfn.IFS(R22=0,AE22,R22&lt;0,AE22/-R22,R22&gt;0,AE22/R22)</f>
        <v>#DIV/0!</v>
      </c>
      <c r="AM22" s="50">
        <f t="shared" ca="1" si="11"/>
        <v>0</v>
      </c>
      <c r="AN22" s="51" t="e">
        <f t="shared" ca="1" si="12"/>
        <v>#DIV/0!</v>
      </c>
      <c r="AP22" s="53" t="e">
        <f t="shared" ca="1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ca="1" si="15"/>
        <v>0</v>
      </c>
      <c r="P23" s="32">
        <f ca="1">'Юнит 23-28.02'!P23+'Юнит 01.03'!P23</f>
        <v>0</v>
      </c>
      <c r="Q23" s="32">
        <f ca="1">'Юнит 23-28.02'!Q23+'Юнит 01.03'!Q23</f>
        <v>0</v>
      </c>
      <c r="R23" s="40">
        <f t="shared" ca="1" si="1"/>
        <v>0</v>
      </c>
      <c r="S23" s="32">
        <f ca="1">'Юнит 23-28.02'!S23+'Юнит 01.03'!S23</f>
        <v>0</v>
      </c>
      <c r="T23" s="32">
        <f ca="1">'Юнит 23-28.02'!T23+'Юнит 01.03'!T23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32">
        <f ca="1">'Юнит 23-28.02'!X23+'Юнит 01.03'!X23</f>
        <v>0</v>
      </c>
      <c r="Y23" s="45">
        <f t="shared" ca="1" si="4"/>
        <v>0</v>
      </c>
      <c r="Z23" s="32">
        <f ca="1">'Юнит 23-28.02'!Z23+'Юнит 01.03'!Z23</f>
        <v>0</v>
      </c>
      <c r="AA23" s="32"/>
      <c r="AB23" s="55"/>
      <c r="AC23" s="42"/>
      <c r="AD23" s="46" t="e">
        <f t="shared" ca="1" si="17"/>
        <v>#DIV/0!</v>
      </c>
      <c r="AE23" s="47" t="e">
        <f t="shared" ca="1" si="5"/>
        <v>#DIV/0!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 t="e">
        <f t="array" aca="1" ref="AL23" ca="1">_xlfn.IFS(R23=0,AE23,R23&lt;0,AE23/-R23,R23&gt;0,AE23/R23)</f>
        <v>#DIV/0!</v>
      </c>
      <c r="AM23" s="50">
        <f t="shared" ca="1" si="11"/>
        <v>0</v>
      </c>
      <c r="AN23" s="51" t="e">
        <f t="shared" ca="1" si="12"/>
        <v>#DIV/0!</v>
      </c>
      <c r="AP23" s="53" t="e">
        <f t="shared" ca="1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ca="1" si="15"/>
        <v>0</v>
      </c>
      <c r="P24" s="32">
        <f ca="1">'Юнит 23-28.02'!P24+'Юнит 01.03'!P24</f>
        <v>0</v>
      </c>
      <c r="Q24" s="32">
        <f ca="1">'Юнит 23-28.02'!Q24+'Юнит 01.03'!Q24</f>
        <v>0</v>
      </c>
      <c r="R24" s="40">
        <f t="shared" ca="1" si="1"/>
        <v>0</v>
      </c>
      <c r="S24" s="32">
        <f ca="1">'Юнит 23-28.02'!S24+'Юнит 01.03'!S24</f>
        <v>0</v>
      </c>
      <c r="T24" s="32">
        <f ca="1">'Юнит 23-28.02'!T24+'Юнит 01.03'!T24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32">
        <f ca="1">'Юнит 23-28.02'!X24+'Юнит 01.03'!X24</f>
        <v>0</v>
      </c>
      <c r="Y24" s="45">
        <f t="shared" ca="1" si="4"/>
        <v>0</v>
      </c>
      <c r="Z24" s="32">
        <f ca="1">'Юнит 23-28.02'!Z24+'Юнит 01.03'!Z24</f>
        <v>0</v>
      </c>
      <c r="AA24" s="32"/>
      <c r="AB24" s="55"/>
      <c r="AC24" s="42"/>
      <c r="AD24" s="46" t="e">
        <f t="shared" ca="1" si="17"/>
        <v>#DIV/0!</v>
      </c>
      <c r="AE24" s="47" t="e">
        <f t="shared" ca="1" si="5"/>
        <v>#DIV/0!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 t="e">
        <f t="array" aca="1" ref="AL24" ca="1">_xlfn.IFS(R24=0,AE24,R24&lt;0,AE24/-R24,R24&gt;0,AE24/R24)</f>
        <v>#DIV/0!</v>
      </c>
      <c r="AM24" s="50">
        <f t="shared" ca="1" si="11"/>
        <v>0</v>
      </c>
      <c r="AN24" s="51" t="e">
        <f t="shared" ca="1" si="12"/>
        <v>#DIV/0!</v>
      </c>
      <c r="AP24" s="53" t="e">
        <f t="shared" ca="1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ca="1">SUM(Q3:Q24)</f>
        <v>0</v>
      </c>
      <c r="R26" s="64">
        <f t="shared" ref="R26:W26" ca="1" si="19">SUM(R3:R24)</f>
        <v>0</v>
      </c>
      <c r="S26" s="64">
        <f ca="1">SUM(S3:S24)</f>
        <v>0</v>
      </c>
      <c r="T26" s="64">
        <f ca="1">SUM(T3:T24)</f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ca="1">SUM(X3:X24)</f>
        <v>0</v>
      </c>
      <c r="Y26" s="72">
        <f ca="1">IF(U26=0,0,X26/U26)</f>
        <v>0</v>
      </c>
      <c r="Z26" s="64">
        <f ca="1">SUM(Z3:Z24)</f>
        <v>0</v>
      </c>
      <c r="AA26" s="64">
        <f ca="1"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ca="1" si="20"/>
        <v>#DIV/0!</v>
      </c>
      <c r="AE26" s="74" t="e">
        <f t="shared" ca="1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 ca="1"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23-28.02'!K28+'Юнит 01.03'!K28</f>
        <v>0</v>
      </c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2">
        <f ca="1">'Юнит 23-28.02'!P28+'Юнит 01.03'!P28</f>
        <v>0</v>
      </c>
      <c r="Q28" s="32">
        <f ca="1">'Юнит 23-28.02'!Q28+'Юнит 01.03'!Q28</f>
        <v>0</v>
      </c>
      <c r="R28" s="40">
        <f t="shared" ref="R28:R47" ca="1" si="24">P28-Q28</f>
        <v>0</v>
      </c>
      <c r="S28" s="32">
        <f ca="1">'Юнит 23-28.02'!S28+'Юнит 01.03'!S28</f>
        <v>0</v>
      </c>
      <c r="T28" s="32">
        <f ca="1">'Юнит 23-28.02'!T28+'Юнит 01.03'!T28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32">
        <f ca="1">'Юнит 23-28.02'!X28+'Юнит 01.03'!X28</f>
        <v>0</v>
      </c>
      <c r="Y28" s="45">
        <f t="shared" ref="Y28:Y47" ca="1" si="28">IF(U28=0,0,X28/U28)</f>
        <v>0</v>
      </c>
      <c r="Z28" s="32">
        <f ca="1">'Юнит 23-28.02'!Z28+'Юнит 01.03'!Z28</f>
        <v>0</v>
      </c>
      <c r="AA28" s="32"/>
      <c r="AB28" s="55"/>
      <c r="AC28" s="42"/>
      <c r="AD28" s="46" t="e">
        <f t="shared" ref="AD28:AD47" ca="1" si="29">U28*1%/$AE$1</f>
        <v>#DIV/0!</v>
      </c>
      <c r="AE28" s="47" t="e">
        <f t="shared" ref="AE28:AE47" ca="1" si="30">U28-W28-X28-Z28-AA28-AB28-AC28-AD28</f>
        <v>#DIV/0!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 t="e">
        <f t="array" aca="1" ref="AL28" ca="1">_xlfn.IFS(R28=0,AE28,R28&lt;0,AE28/-R28,R28&gt;0,AE28/R28)</f>
        <v>#DIV/0!</v>
      </c>
      <c r="AM28" s="50">
        <f t="shared" ref="AM28:AM47" ca="1" si="36">IF(AG28=0,0,AL28/AG28)</f>
        <v>0</v>
      </c>
      <c r="AN28" s="51" t="e">
        <f t="shared" ref="AN28:AN47" ca="1" si="37">IF(AH28=0,0,AL28/AH28)</f>
        <v>#DIV/0!</v>
      </c>
      <c r="AP28" s="53" t="e">
        <f t="shared" ref="AP28:AP47" ca="1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23-28.02'!K29+'Юнит 01.03'!K29</f>
        <v>0</v>
      </c>
      <c r="L29" s="36"/>
      <c r="M29" s="36"/>
      <c r="N29" s="37">
        <f t="shared" si="22"/>
        <v>0</v>
      </c>
      <c r="O29" s="38">
        <f t="shared" ca="1" si="23"/>
        <v>0</v>
      </c>
      <c r="P29" s="32">
        <f ca="1">'Юнит 23-28.02'!P29+'Юнит 01.03'!P29</f>
        <v>0</v>
      </c>
      <c r="Q29" s="32">
        <f ca="1">'Юнит 23-28.02'!Q29+'Юнит 01.03'!Q29</f>
        <v>0</v>
      </c>
      <c r="R29" s="40">
        <f t="shared" ca="1" si="24"/>
        <v>0</v>
      </c>
      <c r="S29" s="32">
        <f ca="1">'Юнит 23-28.02'!S29+'Юнит 01.03'!S29</f>
        <v>0</v>
      </c>
      <c r="T29" s="32">
        <f ca="1">'Юнит 23-28.02'!T29+'Юнит 01.03'!T29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32">
        <f ca="1">'Юнит 23-28.02'!X29+'Юнит 01.03'!X29</f>
        <v>0</v>
      </c>
      <c r="Y29" s="45">
        <f t="shared" ca="1" si="28"/>
        <v>0</v>
      </c>
      <c r="Z29" s="32">
        <f ca="1">'Юнит 23-28.02'!Z29+'Юнит 01.03'!Z29</f>
        <v>0</v>
      </c>
      <c r="AA29" s="32"/>
      <c r="AB29" s="55"/>
      <c r="AC29" s="42"/>
      <c r="AD29" s="46" t="e">
        <f t="shared" ca="1" si="29"/>
        <v>#DIV/0!</v>
      </c>
      <c r="AE29" s="47" t="e">
        <f t="shared" ca="1" si="30"/>
        <v>#DIV/0!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 t="e">
        <f t="array" aca="1" ref="AL29" ca="1">_xlfn.IFS(R29=0,AE29,R29&lt;0,AE29/-R29,R29&gt;0,AE29/R29)</f>
        <v>#DIV/0!</v>
      </c>
      <c r="AM29" s="50">
        <f t="shared" ca="1" si="36"/>
        <v>0</v>
      </c>
      <c r="AN29" s="51" t="e">
        <f t="shared" ca="1" si="37"/>
        <v>#DIV/0!</v>
      </c>
      <c r="AP29" s="53" t="e">
        <f t="shared" ca="1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23-28.02'!K30+'Юнит 01.03'!K30</f>
        <v>0</v>
      </c>
      <c r="L30" s="36"/>
      <c r="M30" s="36"/>
      <c r="N30" s="37">
        <f t="shared" si="22"/>
        <v>0</v>
      </c>
      <c r="O30" s="38">
        <f t="shared" ca="1" si="23"/>
        <v>0</v>
      </c>
      <c r="P30" s="32">
        <f ca="1">'Юнит 23-28.02'!P30+'Юнит 01.03'!P30</f>
        <v>0</v>
      </c>
      <c r="Q30" s="32">
        <f ca="1">'Юнит 23-28.02'!Q30+'Юнит 01.03'!Q30</f>
        <v>0</v>
      </c>
      <c r="R30" s="40">
        <f t="shared" ca="1" si="24"/>
        <v>0</v>
      </c>
      <c r="S30" s="32">
        <f ca="1">'Юнит 23-28.02'!S30+'Юнит 01.03'!S30</f>
        <v>0</v>
      </c>
      <c r="T30" s="32">
        <f ca="1">'Юнит 23-28.02'!T30+'Юнит 01.03'!T30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32">
        <f ca="1">'Юнит 23-28.02'!X30+'Юнит 01.03'!X30</f>
        <v>0</v>
      </c>
      <c r="Y30" s="45">
        <f t="shared" ca="1" si="28"/>
        <v>0</v>
      </c>
      <c r="Z30" s="32">
        <f ca="1">'Юнит 23-28.02'!Z30+'Юнит 01.03'!Z30</f>
        <v>0</v>
      </c>
      <c r="AA30" s="32"/>
      <c r="AB30" s="55"/>
      <c r="AC30" s="42"/>
      <c r="AD30" s="46" t="e">
        <f t="shared" ca="1" si="29"/>
        <v>#DIV/0!</v>
      </c>
      <c r="AE30" s="47" t="e">
        <f t="shared" ca="1" si="30"/>
        <v>#DIV/0!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 t="e">
        <f t="array" aca="1" ref="AL30" ca="1">_xlfn.IFS(R30=0,AE30,R30&lt;0,AE30/-R30,R30&gt;0,AE30/R30)</f>
        <v>#DIV/0!</v>
      </c>
      <c r="AM30" s="50">
        <f t="shared" ca="1" si="36"/>
        <v>0</v>
      </c>
      <c r="AN30" s="51" t="e">
        <f t="shared" ca="1" si="37"/>
        <v>#DIV/0!</v>
      </c>
      <c r="AP30" s="53" t="e">
        <f t="shared" ca="1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23-28.02'!K31+'Юнит 01.03'!K31</f>
        <v>0</v>
      </c>
      <c r="L31" s="36"/>
      <c r="M31" s="36"/>
      <c r="N31" s="37">
        <f t="shared" si="22"/>
        <v>0</v>
      </c>
      <c r="O31" s="38">
        <f t="shared" ca="1" si="23"/>
        <v>0</v>
      </c>
      <c r="P31" s="32">
        <f ca="1">'Юнит 23-28.02'!P31+'Юнит 01.03'!P31</f>
        <v>0</v>
      </c>
      <c r="Q31" s="32">
        <f ca="1">'Юнит 23-28.02'!Q31+'Юнит 01.03'!Q31</f>
        <v>0</v>
      </c>
      <c r="R31" s="40">
        <f t="shared" ca="1" si="24"/>
        <v>0</v>
      </c>
      <c r="S31" s="32">
        <f ca="1">'Юнит 23-28.02'!S31+'Юнит 01.03'!S31</f>
        <v>0</v>
      </c>
      <c r="T31" s="32">
        <f ca="1">'Юнит 23-28.02'!T31+'Юнит 01.03'!T31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32">
        <f ca="1">'Юнит 23-28.02'!X31+'Юнит 01.03'!X31</f>
        <v>0</v>
      </c>
      <c r="Y31" s="45">
        <f t="shared" ca="1" si="28"/>
        <v>0</v>
      </c>
      <c r="Z31" s="32">
        <f ca="1">'Юнит 23-28.02'!Z31+'Юнит 01.03'!Z31</f>
        <v>0</v>
      </c>
      <c r="AA31" s="32"/>
      <c r="AB31" s="55"/>
      <c r="AC31" s="42"/>
      <c r="AD31" s="46" t="e">
        <f t="shared" ca="1" si="29"/>
        <v>#DIV/0!</v>
      </c>
      <c r="AE31" s="47" t="e">
        <f t="shared" ca="1" si="30"/>
        <v>#DIV/0!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 t="e">
        <f t="array" aca="1" ref="AL31" ca="1">_xlfn.IFS(R31=0,AE31,R31&lt;0,AE31/-R31,R31&gt;0,AE31/R31)</f>
        <v>#DIV/0!</v>
      </c>
      <c r="AM31" s="50">
        <f t="shared" ca="1" si="36"/>
        <v>0</v>
      </c>
      <c r="AN31" s="51" t="e">
        <f t="shared" ca="1" si="37"/>
        <v>#DIV/0!</v>
      </c>
      <c r="AP31" s="53" t="e">
        <f t="shared" ca="1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ca="1" si="23"/>
        <v>0</v>
      </c>
      <c r="P32" s="32">
        <f ca="1">'Юнит 23-28.02'!P32+'Юнит 01.03'!P32</f>
        <v>0</v>
      </c>
      <c r="Q32" s="32">
        <f ca="1">'Юнит 23-28.02'!Q32+'Юнит 01.03'!Q32</f>
        <v>0</v>
      </c>
      <c r="R32" s="40">
        <f t="shared" ca="1" si="24"/>
        <v>0</v>
      </c>
      <c r="S32" s="32">
        <f ca="1">'Юнит 23-28.02'!S32+'Юнит 01.03'!S32</f>
        <v>0</v>
      </c>
      <c r="T32" s="32">
        <f ca="1">'Юнит 23-28.02'!T32+'Юнит 01.03'!T32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32">
        <f ca="1">'Юнит 23-28.02'!X32+'Юнит 01.03'!X32</f>
        <v>0</v>
      </c>
      <c r="Y32" s="45">
        <f t="shared" ca="1" si="28"/>
        <v>0</v>
      </c>
      <c r="Z32" s="32">
        <f ca="1">'Юнит 23-28.02'!Z32+'Юнит 01.03'!Z32</f>
        <v>0</v>
      </c>
      <c r="AA32" s="32"/>
      <c r="AB32" s="55"/>
      <c r="AC32" s="42"/>
      <c r="AD32" s="46" t="e">
        <f t="shared" ca="1" si="29"/>
        <v>#DIV/0!</v>
      </c>
      <c r="AE32" s="47" t="e">
        <f t="shared" ca="1" si="30"/>
        <v>#DIV/0!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 t="e">
        <f t="array" aca="1" ref="AL32" ca="1">_xlfn.IFS(R32=0,AE32,R32&lt;0,AE32/-R32,R32&gt;0,AE32/R32)</f>
        <v>#DIV/0!</v>
      </c>
      <c r="AM32" s="50">
        <f t="shared" ca="1" si="36"/>
        <v>0</v>
      </c>
      <c r="AN32" s="51" t="e">
        <f t="shared" ca="1" si="37"/>
        <v>#DIV/0!</v>
      </c>
      <c r="AP32" s="53" t="e">
        <f t="shared" ca="1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23-28.02'!K33+'Юнит 01.03'!K33</f>
        <v>0</v>
      </c>
      <c r="L33" s="36"/>
      <c r="M33" s="36"/>
      <c r="N33" s="37">
        <f t="shared" si="22"/>
        <v>0</v>
      </c>
      <c r="O33" s="38">
        <f t="shared" ca="1" si="23"/>
        <v>0</v>
      </c>
      <c r="P33" s="32">
        <f ca="1">'Юнит 23-28.02'!P33+'Юнит 01.03'!P33</f>
        <v>0</v>
      </c>
      <c r="Q33" s="32">
        <f ca="1">'Юнит 23-28.02'!Q33+'Юнит 01.03'!Q33</f>
        <v>0</v>
      </c>
      <c r="R33" s="40">
        <f t="shared" ca="1" si="24"/>
        <v>0</v>
      </c>
      <c r="S33" s="32">
        <f ca="1">'Юнит 23-28.02'!S33+'Юнит 01.03'!S33</f>
        <v>0</v>
      </c>
      <c r="T33" s="32">
        <f ca="1">'Юнит 23-28.02'!T33+'Юнит 01.03'!T33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32">
        <f ca="1">'Юнит 23-28.02'!X33+'Юнит 01.03'!X33</f>
        <v>0</v>
      </c>
      <c r="Y33" s="45">
        <f t="shared" ca="1" si="28"/>
        <v>0</v>
      </c>
      <c r="Z33" s="32">
        <f ca="1">'Юнит 23-28.02'!Z33+'Юнит 01.03'!Z33</f>
        <v>0</v>
      </c>
      <c r="AA33" s="32"/>
      <c r="AB33" s="55"/>
      <c r="AC33" s="42"/>
      <c r="AD33" s="46" t="e">
        <f t="shared" ca="1" si="29"/>
        <v>#DIV/0!</v>
      </c>
      <c r="AE33" s="47" t="e">
        <f t="shared" ca="1" si="30"/>
        <v>#DIV/0!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 t="e">
        <f t="array" aca="1" ref="AL33" ca="1">_xlfn.IFS(R33=0,AE33,R33&lt;0,AE33/-R33,R33&gt;0,AE33/R33)</f>
        <v>#DIV/0!</v>
      </c>
      <c r="AM33" s="50">
        <f t="shared" ca="1" si="36"/>
        <v>0</v>
      </c>
      <c r="AN33" s="51" t="e">
        <f t="shared" ca="1" si="37"/>
        <v>#DIV/0!</v>
      </c>
      <c r="AP33" s="53" t="e">
        <f t="shared" ca="1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23-28.02'!K34+'Юнит 01.03'!K34</f>
        <v>0</v>
      </c>
      <c r="L34" s="36"/>
      <c r="M34" s="36"/>
      <c r="N34" s="37">
        <f t="shared" si="22"/>
        <v>0</v>
      </c>
      <c r="O34" s="38">
        <f t="shared" ca="1" si="23"/>
        <v>0</v>
      </c>
      <c r="P34" s="32">
        <f ca="1">'Юнит 23-28.02'!P34+'Юнит 01.03'!P34</f>
        <v>0</v>
      </c>
      <c r="Q34" s="32">
        <f ca="1">'Юнит 23-28.02'!Q34+'Юнит 01.03'!Q34</f>
        <v>0</v>
      </c>
      <c r="R34" s="40">
        <f t="shared" ca="1" si="24"/>
        <v>0</v>
      </c>
      <c r="S34" s="32">
        <f ca="1">'Юнит 23-28.02'!S34+'Юнит 01.03'!S34</f>
        <v>0</v>
      </c>
      <c r="T34" s="32">
        <f ca="1">'Юнит 23-28.02'!T34+'Юнит 01.03'!T34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32">
        <f ca="1">'Юнит 23-28.02'!X34+'Юнит 01.03'!X34</f>
        <v>0</v>
      </c>
      <c r="Y34" s="45">
        <f t="shared" ca="1" si="28"/>
        <v>0</v>
      </c>
      <c r="Z34" s="32">
        <f ca="1">'Юнит 23-28.02'!Z34+'Юнит 01.03'!Z34</f>
        <v>0</v>
      </c>
      <c r="AA34" s="32"/>
      <c r="AB34" s="55"/>
      <c r="AC34" s="42"/>
      <c r="AD34" s="46" t="e">
        <f t="shared" ca="1" si="29"/>
        <v>#DIV/0!</v>
      </c>
      <c r="AE34" s="47" t="e">
        <f t="shared" ca="1" si="30"/>
        <v>#DIV/0!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 t="e">
        <f t="array" aca="1" ref="AL34" ca="1">_xlfn.IFS(R34=0,AE34,R34&lt;0,AE34/-R34,R34&gt;0,AE34/R34)</f>
        <v>#DIV/0!</v>
      </c>
      <c r="AM34" s="50">
        <f t="shared" ca="1" si="36"/>
        <v>0</v>
      </c>
      <c r="AN34" s="51" t="e">
        <f t="shared" ca="1" si="37"/>
        <v>#DIV/0!</v>
      </c>
      <c r="AP34" s="53" t="e">
        <f t="shared" ca="1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ca="1" si="23"/>
        <v>0</v>
      </c>
      <c r="P35" s="32">
        <f ca="1">'Юнит 23-28.02'!P35+'Юнит 01.03'!P35</f>
        <v>0</v>
      </c>
      <c r="Q35" s="32">
        <f ca="1">'Юнит 23-28.02'!Q35+'Юнит 01.03'!Q35</f>
        <v>0</v>
      </c>
      <c r="R35" s="40">
        <f t="shared" ca="1" si="24"/>
        <v>0</v>
      </c>
      <c r="S35" s="32">
        <f ca="1">'Юнит 23-28.02'!S35+'Юнит 01.03'!S35</f>
        <v>0</v>
      </c>
      <c r="T35" s="32">
        <f ca="1">'Юнит 23-28.02'!T35+'Юнит 01.03'!T35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32">
        <f ca="1">'Юнит 23-28.02'!X35+'Юнит 01.03'!X35</f>
        <v>0</v>
      </c>
      <c r="Y35" s="45">
        <f t="shared" ca="1" si="28"/>
        <v>0</v>
      </c>
      <c r="Z35" s="32">
        <f ca="1">'Юнит 23-28.02'!Z35+'Юнит 01.03'!Z35</f>
        <v>0</v>
      </c>
      <c r="AA35" s="32"/>
      <c r="AB35" s="55"/>
      <c r="AC35" s="42"/>
      <c r="AD35" s="46" t="e">
        <f t="shared" ca="1" si="29"/>
        <v>#DIV/0!</v>
      </c>
      <c r="AE35" s="47" t="e">
        <f t="shared" ca="1" si="30"/>
        <v>#DIV/0!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 t="e">
        <f t="array" aca="1" ref="AL35" ca="1">_xlfn.IFS(R35=0,AE35,R35&lt;0,AE35/-R35,R35&gt;0,AE35/R35)</f>
        <v>#DIV/0!</v>
      </c>
      <c r="AM35" s="50">
        <f t="shared" ca="1" si="36"/>
        <v>0</v>
      </c>
      <c r="AN35" s="51" t="e">
        <f t="shared" ca="1" si="37"/>
        <v>#DIV/0!</v>
      </c>
      <c r="AP35" s="53" t="e">
        <f t="shared" ca="1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23-28.02'!K36+'Юнит 01.03'!K36</f>
        <v>0</v>
      </c>
      <c r="L36" s="36"/>
      <c r="M36" s="36"/>
      <c r="N36" s="37">
        <f t="shared" si="22"/>
        <v>0</v>
      </c>
      <c r="O36" s="38">
        <f t="shared" ca="1" si="23"/>
        <v>0</v>
      </c>
      <c r="P36" s="32">
        <f ca="1">'Юнит 23-28.02'!P36+'Юнит 01.03'!P36</f>
        <v>0</v>
      </c>
      <c r="Q36" s="32">
        <f ca="1">'Юнит 23-28.02'!Q36+'Юнит 01.03'!Q36</f>
        <v>0</v>
      </c>
      <c r="R36" s="40">
        <f t="shared" ca="1" si="24"/>
        <v>0</v>
      </c>
      <c r="S36" s="32">
        <f ca="1">'Юнит 23-28.02'!S36+'Юнит 01.03'!S36</f>
        <v>0</v>
      </c>
      <c r="T36" s="32">
        <f ca="1">'Юнит 23-28.02'!T36+'Юнит 01.03'!T36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32">
        <f ca="1">'Юнит 23-28.02'!X36+'Юнит 01.03'!X36</f>
        <v>0</v>
      </c>
      <c r="Y36" s="45">
        <f t="shared" ca="1" si="28"/>
        <v>0</v>
      </c>
      <c r="Z36" s="32">
        <f ca="1">'Юнит 23-28.02'!Z36+'Юнит 01.03'!Z36</f>
        <v>0</v>
      </c>
      <c r="AA36" s="32"/>
      <c r="AB36" s="55"/>
      <c r="AC36" s="42"/>
      <c r="AD36" s="46" t="e">
        <f t="shared" ca="1" si="29"/>
        <v>#DIV/0!</v>
      </c>
      <c r="AE36" s="47" t="e">
        <f t="shared" ca="1" si="30"/>
        <v>#DIV/0!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 t="e">
        <f t="array" aca="1" ref="AL36" ca="1">_xlfn.IFS(R36=0,AE36,R36&lt;0,AE36/-R36,R36&gt;0,AE36/R36)</f>
        <v>#DIV/0!</v>
      </c>
      <c r="AM36" s="50">
        <f t="shared" ca="1" si="36"/>
        <v>0</v>
      </c>
      <c r="AN36" s="51" t="e">
        <f t="shared" ca="1" si="37"/>
        <v>#DIV/0!</v>
      </c>
      <c r="AP36" s="53" t="e">
        <f t="shared" ca="1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23-28.02'!K37+'Юнит 01.03'!K37</f>
        <v>0</v>
      </c>
      <c r="L37" s="36"/>
      <c r="M37" s="36"/>
      <c r="N37" s="37">
        <f t="shared" si="22"/>
        <v>0</v>
      </c>
      <c r="O37" s="38">
        <f t="shared" ca="1" si="23"/>
        <v>0</v>
      </c>
      <c r="P37" s="32">
        <f ca="1">'Юнит 23-28.02'!P37+'Юнит 01.03'!P37</f>
        <v>0</v>
      </c>
      <c r="Q37" s="32">
        <f ca="1">'Юнит 23-28.02'!Q37+'Юнит 01.03'!Q37</f>
        <v>0</v>
      </c>
      <c r="R37" s="40">
        <f t="shared" ca="1" si="24"/>
        <v>0</v>
      </c>
      <c r="S37" s="32">
        <f ca="1">'Юнит 23-28.02'!S37+'Юнит 01.03'!S37</f>
        <v>0</v>
      </c>
      <c r="T37" s="32">
        <f ca="1">'Юнит 23-28.02'!T37+'Юнит 01.03'!T37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32">
        <f ca="1">'Юнит 23-28.02'!X37+'Юнит 01.03'!X37</f>
        <v>0</v>
      </c>
      <c r="Y37" s="45">
        <f t="shared" ca="1" si="28"/>
        <v>0</v>
      </c>
      <c r="Z37" s="32">
        <f ca="1">'Юнит 23-28.02'!Z37+'Юнит 01.03'!Z37</f>
        <v>0</v>
      </c>
      <c r="AA37" s="32"/>
      <c r="AB37" s="55"/>
      <c r="AC37" s="42"/>
      <c r="AD37" s="46" t="e">
        <f t="shared" ca="1" si="29"/>
        <v>#DIV/0!</v>
      </c>
      <c r="AE37" s="47" t="e">
        <f t="shared" ca="1" si="30"/>
        <v>#DIV/0!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 t="e">
        <f t="array" aca="1" ref="AL37" ca="1">_xlfn.IFS(R37=0,AE37,R37&lt;0,AE37/-R37,R37&gt;0,AE37/R37)</f>
        <v>#DIV/0!</v>
      </c>
      <c r="AM37" s="50">
        <f t="shared" ca="1" si="36"/>
        <v>0</v>
      </c>
      <c r="AN37" s="51" t="e">
        <f t="shared" ca="1" si="37"/>
        <v>#DIV/0!</v>
      </c>
      <c r="AP37" s="53" t="e">
        <f t="shared" ca="1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23-28.02'!K38+'Юнит 01.03'!K38</f>
        <v>0</v>
      </c>
      <c r="L38" s="36"/>
      <c r="M38" s="36"/>
      <c r="N38" s="37">
        <f t="shared" si="22"/>
        <v>0</v>
      </c>
      <c r="O38" s="38">
        <f t="shared" ca="1" si="23"/>
        <v>0</v>
      </c>
      <c r="P38" s="32">
        <f ca="1">'Юнит 23-28.02'!P38+'Юнит 01.03'!P38</f>
        <v>0</v>
      </c>
      <c r="Q38" s="32">
        <f ca="1">'Юнит 23-28.02'!Q38+'Юнит 01.03'!Q38</f>
        <v>0</v>
      </c>
      <c r="R38" s="40">
        <f t="shared" ca="1" si="24"/>
        <v>0</v>
      </c>
      <c r="S38" s="32">
        <f ca="1">'Юнит 23-28.02'!S38+'Юнит 01.03'!S38</f>
        <v>0</v>
      </c>
      <c r="T38" s="32">
        <f ca="1">'Юнит 23-28.02'!T38+'Юнит 01.03'!T38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32">
        <f ca="1">'Юнит 23-28.02'!X38+'Юнит 01.03'!X38</f>
        <v>0</v>
      </c>
      <c r="Y38" s="45">
        <f t="shared" ca="1" si="28"/>
        <v>0</v>
      </c>
      <c r="Z38" s="32">
        <f ca="1">'Юнит 23-28.02'!Z38+'Юнит 01.03'!Z38</f>
        <v>0</v>
      </c>
      <c r="AA38" s="32"/>
      <c r="AB38" s="55"/>
      <c r="AC38" s="42"/>
      <c r="AD38" s="46" t="e">
        <f t="shared" ca="1" si="29"/>
        <v>#DIV/0!</v>
      </c>
      <c r="AE38" s="47" t="e">
        <f t="shared" ca="1" si="30"/>
        <v>#DIV/0!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 t="e">
        <f t="array" aca="1" ref="AL38" ca="1">_xlfn.IFS(R38=0,AE38,R38&lt;0,AE38/-R38,R38&gt;0,AE38/R38)</f>
        <v>#DIV/0!</v>
      </c>
      <c r="AM38" s="50">
        <f t="shared" ca="1" si="36"/>
        <v>0</v>
      </c>
      <c r="AN38" s="51" t="e">
        <f t="shared" ca="1" si="37"/>
        <v>#DIV/0!</v>
      </c>
      <c r="AP38" s="53" t="e">
        <f t="shared" ca="1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23-28.02'!K39+'Юнит 01.03'!K39</f>
        <v>0</v>
      </c>
      <c r="L39" s="36"/>
      <c r="M39" s="36"/>
      <c r="N39" s="37">
        <f t="shared" si="22"/>
        <v>0</v>
      </c>
      <c r="O39" s="38">
        <f t="shared" ca="1" si="23"/>
        <v>0</v>
      </c>
      <c r="P39" s="32">
        <f ca="1">'Юнит 23-28.02'!P39+'Юнит 01.03'!P39</f>
        <v>0</v>
      </c>
      <c r="Q39" s="32">
        <f ca="1">'Юнит 23-28.02'!Q39+'Юнит 01.03'!Q39</f>
        <v>0</v>
      </c>
      <c r="R39" s="40">
        <f t="shared" ca="1" si="24"/>
        <v>0</v>
      </c>
      <c r="S39" s="32">
        <f ca="1">'Юнит 23-28.02'!S39+'Юнит 01.03'!S39</f>
        <v>0</v>
      </c>
      <c r="T39" s="32">
        <f ca="1">'Юнит 23-28.02'!T39+'Юнит 01.03'!T39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32">
        <f ca="1">'Юнит 23-28.02'!X39+'Юнит 01.03'!X39</f>
        <v>0</v>
      </c>
      <c r="Y39" s="45">
        <f t="shared" ca="1" si="28"/>
        <v>0</v>
      </c>
      <c r="Z39" s="32">
        <f ca="1">'Юнит 23-28.02'!Z39+'Юнит 01.03'!Z39</f>
        <v>0</v>
      </c>
      <c r="AA39" s="32"/>
      <c r="AB39" s="55"/>
      <c r="AC39" s="42"/>
      <c r="AD39" s="46" t="e">
        <f t="shared" ca="1" si="29"/>
        <v>#DIV/0!</v>
      </c>
      <c r="AE39" s="47" t="e">
        <f t="shared" ca="1" si="30"/>
        <v>#DIV/0!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 t="e">
        <f t="array" aca="1" ref="AL39" ca="1">_xlfn.IFS(R39=0,AE39,R39&lt;0,AE39/-R39,R39&gt;0,AE39/R39)</f>
        <v>#DIV/0!</v>
      </c>
      <c r="AM39" s="50">
        <f t="shared" ca="1" si="36"/>
        <v>0</v>
      </c>
      <c r="AN39" s="51" t="e">
        <f t="shared" ca="1" si="37"/>
        <v>#DIV/0!</v>
      </c>
      <c r="AP39" s="53" t="e">
        <f t="shared" ca="1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23-28.02'!K40+'Юнит 01.03'!K40</f>
        <v>0</v>
      </c>
      <c r="L40" s="36"/>
      <c r="M40" s="36"/>
      <c r="N40" s="37">
        <f t="shared" si="22"/>
        <v>0</v>
      </c>
      <c r="O40" s="38">
        <f t="shared" ca="1" si="23"/>
        <v>0</v>
      </c>
      <c r="P40" s="32">
        <f ca="1">'Юнит 23-28.02'!P40+'Юнит 01.03'!P40</f>
        <v>0</v>
      </c>
      <c r="Q40" s="32">
        <f ca="1">'Юнит 23-28.02'!Q40+'Юнит 01.03'!Q40</f>
        <v>0</v>
      </c>
      <c r="R40" s="40">
        <f t="shared" ca="1" si="24"/>
        <v>0</v>
      </c>
      <c r="S40" s="32">
        <f ca="1">'Юнит 23-28.02'!S40+'Юнит 01.03'!S40</f>
        <v>0</v>
      </c>
      <c r="T40" s="32">
        <f ca="1">'Юнит 23-28.02'!T40+'Юнит 01.03'!T40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32">
        <f ca="1">'Юнит 23-28.02'!X40+'Юнит 01.03'!X40</f>
        <v>0</v>
      </c>
      <c r="Y40" s="45">
        <f t="shared" ca="1" si="28"/>
        <v>0</v>
      </c>
      <c r="Z40" s="32">
        <f ca="1">'Юнит 23-28.02'!Z40+'Юнит 01.03'!Z40</f>
        <v>0</v>
      </c>
      <c r="AA40" s="32"/>
      <c r="AB40" s="55"/>
      <c r="AC40" s="42"/>
      <c r="AD40" s="46" t="e">
        <f t="shared" ca="1" si="29"/>
        <v>#DIV/0!</v>
      </c>
      <c r="AE40" s="47" t="e">
        <f t="shared" ca="1" si="30"/>
        <v>#DIV/0!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 t="e">
        <f t="array" aca="1" ref="AL40" ca="1">_xlfn.IFS(R40=0,AE40,R40&lt;0,AE40/-R40,R40&gt;0,AE40/R40)</f>
        <v>#DIV/0!</v>
      </c>
      <c r="AM40" s="50">
        <f t="shared" ca="1" si="36"/>
        <v>0</v>
      </c>
      <c r="AN40" s="51" t="e">
        <f t="shared" ca="1" si="37"/>
        <v>#DIV/0!</v>
      </c>
      <c r="AP40" s="53" t="e">
        <f t="shared" ca="1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ca="1" si="23"/>
        <v>0</v>
      </c>
      <c r="P41" s="32">
        <f ca="1">'Юнит 23-28.02'!P41+'Юнит 01.03'!P41</f>
        <v>0</v>
      </c>
      <c r="Q41" s="32">
        <f ca="1">'Юнит 23-28.02'!Q41+'Юнит 01.03'!Q41</f>
        <v>0</v>
      </c>
      <c r="R41" s="40">
        <f t="shared" ca="1" si="24"/>
        <v>0</v>
      </c>
      <c r="S41" s="32">
        <f ca="1">'Юнит 23-28.02'!S41+'Юнит 01.03'!S41</f>
        <v>0</v>
      </c>
      <c r="T41" s="32">
        <f ca="1">'Юнит 23-28.02'!T41+'Юнит 01.03'!T41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32">
        <f ca="1">'Юнит 23-28.02'!X41+'Юнит 01.03'!X41</f>
        <v>0</v>
      </c>
      <c r="Y41" s="45">
        <f t="shared" ca="1" si="28"/>
        <v>0</v>
      </c>
      <c r="Z41" s="32">
        <f ca="1">'Юнит 23-28.02'!Z41+'Юнит 01.03'!Z41</f>
        <v>0</v>
      </c>
      <c r="AA41" s="32"/>
      <c r="AB41" s="55"/>
      <c r="AC41" s="42"/>
      <c r="AD41" s="46" t="e">
        <f t="shared" ca="1" si="29"/>
        <v>#DIV/0!</v>
      </c>
      <c r="AE41" s="47" t="e">
        <f t="shared" ca="1" si="30"/>
        <v>#DIV/0!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 t="e">
        <f t="array" aca="1" ref="AL41" ca="1">_xlfn.IFS(R41=0,AE41,R41&lt;0,AE41/-R41,R41&gt;0,AE41/R41)</f>
        <v>#DIV/0!</v>
      </c>
      <c r="AM41" s="50">
        <f t="shared" ca="1" si="36"/>
        <v>0</v>
      </c>
      <c r="AN41" s="51" t="e">
        <f t="shared" ca="1" si="37"/>
        <v>#DIV/0!</v>
      </c>
      <c r="AP41" s="53" t="e">
        <f t="shared" ca="1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23-28.02'!K42+'Юнит 01.03'!K42</f>
        <v>0</v>
      </c>
      <c r="L42" s="36"/>
      <c r="M42" s="36"/>
      <c r="N42" s="37">
        <f t="shared" si="22"/>
        <v>0</v>
      </c>
      <c r="O42" s="38">
        <f t="shared" ca="1" si="23"/>
        <v>0</v>
      </c>
      <c r="P42" s="32">
        <f ca="1">'Юнит 23-28.02'!P42+'Юнит 01.03'!P42</f>
        <v>0</v>
      </c>
      <c r="Q42" s="32">
        <f ca="1">'Юнит 23-28.02'!Q42+'Юнит 01.03'!Q42</f>
        <v>0</v>
      </c>
      <c r="R42" s="40">
        <f t="shared" ca="1" si="24"/>
        <v>0</v>
      </c>
      <c r="S42" s="32">
        <f ca="1">'Юнит 23-28.02'!S42+'Юнит 01.03'!S42</f>
        <v>0</v>
      </c>
      <c r="T42" s="32">
        <f ca="1">'Юнит 23-28.02'!T42+'Юнит 01.03'!T42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32">
        <f ca="1">'Юнит 23-28.02'!X42+'Юнит 01.03'!X42</f>
        <v>0</v>
      </c>
      <c r="Y42" s="45">
        <f t="shared" ca="1" si="28"/>
        <v>0</v>
      </c>
      <c r="Z42" s="32">
        <f ca="1">'Юнит 23-28.02'!Z42+'Юнит 01.03'!Z42</f>
        <v>0</v>
      </c>
      <c r="AA42" s="32"/>
      <c r="AB42" s="55"/>
      <c r="AC42" s="42"/>
      <c r="AD42" s="46" t="e">
        <f t="shared" ca="1" si="29"/>
        <v>#DIV/0!</v>
      </c>
      <c r="AE42" s="47" t="e">
        <f t="shared" ca="1" si="30"/>
        <v>#DIV/0!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 t="e">
        <f t="array" aca="1" ref="AL42" ca="1">_xlfn.IFS(R42=0,AE42,R42&lt;0,AE42/-R42,R42&gt;0,AE42/R42)</f>
        <v>#DIV/0!</v>
      </c>
      <c r="AM42" s="50">
        <f t="shared" ca="1" si="36"/>
        <v>0</v>
      </c>
      <c r="AN42" s="51" t="e">
        <f t="shared" ca="1" si="37"/>
        <v>#DIV/0!</v>
      </c>
      <c r="AP42" s="53" t="e">
        <f t="shared" ca="1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ca="1" si="23"/>
        <v>0</v>
      </c>
      <c r="P43" s="32">
        <f ca="1">'Юнит 23-28.02'!P43+'Юнит 01.03'!P43</f>
        <v>0</v>
      </c>
      <c r="Q43" s="32">
        <f ca="1">'Юнит 23-28.02'!Q43+'Юнит 01.03'!Q43</f>
        <v>0</v>
      </c>
      <c r="R43" s="40">
        <f t="shared" ca="1" si="24"/>
        <v>0</v>
      </c>
      <c r="S43" s="32">
        <f ca="1">'Юнит 23-28.02'!S43+'Юнит 01.03'!S43</f>
        <v>0</v>
      </c>
      <c r="T43" s="32">
        <f ca="1">'Юнит 23-28.02'!T43+'Юнит 01.03'!T43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32">
        <f ca="1">'Юнит 23-28.02'!X43+'Юнит 01.03'!X43</f>
        <v>0</v>
      </c>
      <c r="Y43" s="45">
        <f t="shared" ca="1" si="28"/>
        <v>0</v>
      </c>
      <c r="Z43" s="32">
        <f ca="1">'Юнит 23-28.02'!Z43+'Юнит 01.03'!Z43</f>
        <v>0</v>
      </c>
      <c r="AA43" s="32"/>
      <c r="AB43" s="55"/>
      <c r="AC43" s="42"/>
      <c r="AD43" s="46" t="e">
        <f t="shared" ca="1" si="29"/>
        <v>#DIV/0!</v>
      </c>
      <c r="AE43" s="47" t="e">
        <f t="shared" ca="1" si="30"/>
        <v>#DIV/0!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 t="e">
        <f t="array" aca="1" ref="AL43" ca="1">_xlfn.IFS(R43=0,AE43,R43&lt;0,AE43/-R43,R43&gt;0,AE43/R43)</f>
        <v>#DIV/0!</v>
      </c>
      <c r="AM43" s="50">
        <f t="shared" ca="1" si="36"/>
        <v>0</v>
      </c>
      <c r="AN43" s="51" t="e">
        <f t="shared" ca="1" si="37"/>
        <v>#DIV/0!</v>
      </c>
      <c r="AP43" s="53" t="e">
        <f t="shared" ca="1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23-28.02'!K44+'Юнит 01.03'!K44</f>
        <v>0</v>
      </c>
      <c r="L44" s="36"/>
      <c r="M44" s="36"/>
      <c r="N44" s="37">
        <f t="shared" si="22"/>
        <v>0</v>
      </c>
      <c r="O44" s="38">
        <f t="shared" ca="1" si="23"/>
        <v>0</v>
      </c>
      <c r="P44" s="32">
        <f ca="1">'Юнит 23-28.02'!P44+'Юнит 01.03'!P44</f>
        <v>0</v>
      </c>
      <c r="Q44" s="32">
        <f ca="1">'Юнит 23-28.02'!Q44+'Юнит 01.03'!Q44</f>
        <v>0</v>
      </c>
      <c r="R44" s="40">
        <f t="shared" ca="1" si="24"/>
        <v>0</v>
      </c>
      <c r="S44" s="32">
        <f ca="1">'Юнит 23-28.02'!S44+'Юнит 01.03'!S44</f>
        <v>0</v>
      </c>
      <c r="T44" s="32">
        <f ca="1">'Юнит 23-28.02'!T44+'Юнит 01.03'!T44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32">
        <f ca="1">'Юнит 23-28.02'!X44+'Юнит 01.03'!X44</f>
        <v>0</v>
      </c>
      <c r="Y44" s="45">
        <f t="shared" ca="1" si="28"/>
        <v>0</v>
      </c>
      <c r="Z44" s="32">
        <f ca="1">'Юнит 23-28.02'!Z44+'Юнит 01.03'!Z44</f>
        <v>0</v>
      </c>
      <c r="AA44" s="32"/>
      <c r="AB44" s="55"/>
      <c r="AC44" s="42"/>
      <c r="AD44" s="46" t="e">
        <f t="shared" ca="1" si="29"/>
        <v>#DIV/0!</v>
      </c>
      <c r="AE44" s="47" t="e">
        <f t="shared" ca="1" si="30"/>
        <v>#DIV/0!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 t="e">
        <f t="array" aca="1" ref="AL44" ca="1">_xlfn.IFS(R44=0,AE44,R44&lt;0,AE44/-R44,R44&gt;0,AE44/R44)</f>
        <v>#DIV/0!</v>
      </c>
      <c r="AM44" s="50">
        <f t="shared" ca="1" si="36"/>
        <v>0</v>
      </c>
      <c r="AN44" s="51" t="e">
        <f t="shared" ca="1" si="37"/>
        <v>#DIV/0!</v>
      </c>
      <c r="AP44" s="53" t="e">
        <f t="shared" ca="1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23-28.02'!K45+'Юнит 01.03'!K45</f>
        <v>0</v>
      </c>
      <c r="L45" s="36"/>
      <c r="M45" s="36"/>
      <c r="N45" s="37">
        <f t="shared" si="22"/>
        <v>0</v>
      </c>
      <c r="O45" s="38">
        <f t="shared" ca="1" si="23"/>
        <v>0</v>
      </c>
      <c r="P45" s="32">
        <f ca="1">'Юнит 23-28.02'!P45+'Юнит 01.03'!P45</f>
        <v>0</v>
      </c>
      <c r="Q45" s="32">
        <f ca="1">'Юнит 23-28.02'!Q45+'Юнит 01.03'!Q45</f>
        <v>0</v>
      </c>
      <c r="R45" s="40">
        <f t="shared" ca="1" si="24"/>
        <v>0</v>
      </c>
      <c r="S45" s="32">
        <f ca="1">'Юнит 23-28.02'!S45+'Юнит 01.03'!S45</f>
        <v>0</v>
      </c>
      <c r="T45" s="32">
        <f ca="1">'Юнит 23-28.02'!T45+'Юнит 01.03'!T45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32">
        <f ca="1">'Юнит 23-28.02'!X45+'Юнит 01.03'!X45</f>
        <v>0</v>
      </c>
      <c r="Y45" s="45">
        <f t="shared" ca="1" si="28"/>
        <v>0</v>
      </c>
      <c r="Z45" s="32">
        <f ca="1">'Юнит 23-28.02'!Z45+'Юнит 01.03'!Z45</f>
        <v>0</v>
      </c>
      <c r="AA45" s="32"/>
      <c r="AB45" s="55"/>
      <c r="AC45" s="42"/>
      <c r="AD45" s="46" t="e">
        <f t="shared" ca="1" si="29"/>
        <v>#DIV/0!</v>
      </c>
      <c r="AE45" s="47" t="e">
        <f t="shared" ca="1" si="30"/>
        <v>#DIV/0!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 t="e">
        <f t="array" aca="1" ref="AL45" ca="1">_xlfn.IFS(R45=0,AE45,R45&lt;0,AE45/-R45,R45&gt;0,AE45/R45)</f>
        <v>#DIV/0!</v>
      </c>
      <c r="AM45" s="50">
        <f t="shared" ca="1" si="36"/>
        <v>0</v>
      </c>
      <c r="AN45" s="51" t="e">
        <f t="shared" ca="1" si="37"/>
        <v>#DIV/0!</v>
      </c>
      <c r="AP45" s="53" t="e">
        <f t="shared" ca="1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23-28.02'!K46+'Юнит 01.03'!K46</f>
        <v>0</v>
      </c>
      <c r="L46" s="36"/>
      <c r="M46" s="36"/>
      <c r="N46" s="37">
        <f t="shared" si="22"/>
        <v>0</v>
      </c>
      <c r="O46" s="38">
        <f t="shared" ca="1" si="23"/>
        <v>0</v>
      </c>
      <c r="P46" s="32">
        <f ca="1">'Юнит 23-28.02'!P46+'Юнит 01.03'!P46</f>
        <v>0</v>
      </c>
      <c r="Q46" s="32">
        <f ca="1">'Юнит 23-28.02'!Q46+'Юнит 01.03'!Q46</f>
        <v>0</v>
      </c>
      <c r="R46" s="40">
        <f t="shared" ca="1" si="24"/>
        <v>0</v>
      </c>
      <c r="S46" s="32">
        <f ca="1">'Юнит 23-28.02'!S46+'Юнит 01.03'!S46</f>
        <v>0</v>
      </c>
      <c r="T46" s="32">
        <f ca="1">'Юнит 23-28.02'!T46+'Юнит 01.03'!T46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32">
        <f ca="1">'Юнит 23-28.02'!X46+'Юнит 01.03'!X46</f>
        <v>0</v>
      </c>
      <c r="Y46" s="45">
        <f t="shared" ca="1" si="28"/>
        <v>0</v>
      </c>
      <c r="Z46" s="32">
        <f ca="1">'Юнит 23-28.02'!Z46+'Юнит 01.03'!Z46</f>
        <v>0</v>
      </c>
      <c r="AA46" s="32"/>
      <c r="AB46" s="55"/>
      <c r="AC46" s="42"/>
      <c r="AD46" s="46" t="e">
        <f t="shared" ca="1" si="29"/>
        <v>#DIV/0!</v>
      </c>
      <c r="AE46" s="47" t="e">
        <f t="shared" ca="1" si="30"/>
        <v>#DIV/0!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 t="e">
        <f t="array" aca="1" ref="AL46" ca="1">_xlfn.IFS(R46=0,AE46,R46&lt;0,AE46/-R46,R46&gt;0,AE46/R46)</f>
        <v>#DIV/0!</v>
      </c>
      <c r="AM46" s="50">
        <f t="shared" ca="1" si="36"/>
        <v>0</v>
      </c>
      <c r="AN46" s="51" t="e">
        <f t="shared" ca="1" si="37"/>
        <v>#DIV/0!</v>
      </c>
      <c r="AP46" s="53" t="e">
        <f t="shared" ca="1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23-28.02'!K47+'Юнит 01.03'!K47</f>
        <v>0</v>
      </c>
      <c r="L47" s="36"/>
      <c r="M47" s="36"/>
      <c r="N47" s="37">
        <f t="shared" si="22"/>
        <v>0</v>
      </c>
      <c r="O47" s="38">
        <f t="shared" ca="1" si="23"/>
        <v>0</v>
      </c>
      <c r="P47" s="32">
        <f ca="1">'Юнит 23-28.02'!P47+'Юнит 01.03'!P47</f>
        <v>0</v>
      </c>
      <c r="Q47" s="32">
        <f ca="1">'Юнит 23-28.02'!Q47+'Юнит 01.03'!Q47</f>
        <v>0</v>
      </c>
      <c r="R47" s="40">
        <f t="shared" ca="1" si="24"/>
        <v>0</v>
      </c>
      <c r="S47" s="32">
        <f ca="1">'Юнит 23-28.02'!S47+'Юнит 01.03'!S47</f>
        <v>0</v>
      </c>
      <c r="T47" s="32">
        <f ca="1">'Юнит 23-28.02'!T47+'Юнит 01.03'!T47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32">
        <f ca="1">'Юнит 23-28.02'!X47+'Юнит 01.03'!X47</f>
        <v>0</v>
      </c>
      <c r="Y47" s="45">
        <f t="shared" ca="1" si="28"/>
        <v>0</v>
      </c>
      <c r="Z47" s="32">
        <f ca="1">'Юнит 23-28.02'!Z47+'Юнит 01.03'!Z47</f>
        <v>0</v>
      </c>
      <c r="AA47" s="32"/>
      <c r="AB47" s="55"/>
      <c r="AC47" s="42"/>
      <c r="AD47" s="46" t="e">
        <f t="shared" ca="1" si="29"/>
        <v>#DIV/0!</v>
      </c>
      <c r="AE47" s="47" t="e">
        <f t="shared" ca="1" si="30"/>
        <v>#DIV/0!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 t="e">
        <f t="array" aca="1" ref="AL47" ca="1">_xlfn.IFS(R47=0,AE47,R47&lt;0,AE47/-R47,R47&gt;0,AE47/R47)</f>
        <v>#DIV/0!</v>
      </c>
      <c r="AM47" s="50">
        <f t="shared" ca="1" si="36"/>
        <v>0</v>
      </c>
      <c r="AN47" s="51" t="e">
        <f t="shared" ca="1" si="37"/>
        <v>#DIV/0!</v>
      </c>
      <c r="AP47" s="53" t="e">
        <f t="shared" ca="1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ca="1">SUM(P28:P47)</f>
        <v>0</v>
      </c>
      <c r="Q49" s="90">
        <f ca="1">SUM(Q28:Q47)</f>
        <v>0</v>
      </c>
      <c r="R49" s="96">
        <f t="shared" ref="R49:W49" ca="1" si="40">SUM(R28:R47)</f>
        <v>0</v>
      </c>
      <c r="S49" s="90">
        <f ca="1">SUM(S28:S47)</f>
        <v>0</v>
      </c>
      <c r="T49" s="90">
        <f ca="1">SUM(T28:T47)</f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ca="1">SUM(X28:X47)</f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 t="e">
        <f ca="1">SUM(AD28:AD47)</f>
        <v>#DIV/0!</v>
      </c>
      <c r="AE49" s="90" t="e">
        <f ca="1"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 ca="1"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18">
        <f ca="1">P26+P49</f>
        <v>0</v>
      </c>
      <c r="Q51" s="118">
        <f ca="1">Q26+Q49</f>
        <v>0</v>
      </c>
      <c r="R51" s="121">
        <f ca="1">R26-R49</f>
        <v>0</v>
      </c>
      <c r="S51" s="118">
        <f ca="1">S26+S49</f>
        <v>0</v>
      </c>
      <c r="T51" s="118">
        <f ca="1">T26+T49</f>
        <v>0</v>
      </c>
      <c r="U51" s="121">
        <f t="shared" ref="U51:W51" ca="1" si="41">U26+U49</f>
        <v>0</v>
      </c>
      <c r="V51" s="122" t="e">
        <f t="shared" ca="1" si="41"/>
        <v>#DIV/0!</v>
      </c>
      <c r="W51" s="118">
        <f t="shared" ca="1" si="41"/>
        <v>0</v>
      </c>
      <c r="X51" s="118">
        <f ca="1">X26+X49</f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 t="e">
        <f ca="1">AD26+AD49</f>
        <v>#DIV/0!</v>
      </c>
      <c r="AE51" s="126" t="e">
        <f ca="1">AE26+AE49</f>
        <v>#DIV/0!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 t="e">
        <f ca="1"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 ca="1">AP51-K58-K60</f>
        <v>#DIV/0!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1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0" priority="41" operator="greaterThan">
      <formula>120</formula>
    </cfRule>
  </conditionalFormatting>
  <conditionalFormatting sqref="U50">
    <cfRule type="cellIs" dxfId="179" priority="38" operator="greaterThan">
      <formula>120</formula>
    </cfRule>
  </conditionalFormatting>
  <conditionalFormatting sqref="W50">
    <cfRule type="cellIs" dxfId="178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77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76" priority="20" operator="between">
      <formula>0.000001</formula>
      <formula>25</formula>
    </cfRule>
  </conditionalFormatting>
  <conditionalFormatting sqref="Q50">
    <cfRule type="cellIs" dxfId="175" priority="19" operator="greaterThan">
      <formula>120</formula>
    </cfRule>
  </conditionalFormatting>
  <conditionalFormatting sqref="S50">
    <cfRule type="cellIs" dxfId="174" priority="18" operator="greaterThan">
      <formula>120</formula>
    </cfRule>
  </conditionalFormatting>
  <conditionalFormatting sqref="T50">
    <cfRule type="cellIs" dxfId="173" priority="17" operator="greaterThan">
      <formula>120</formula>
    </cfRule>
  </conditionalFormatting>
  <conditionalFormatting sqref="P50">
    <cfRule type="cellIs" dxfId="172" priority="16" operator="greaterThan">
      <formula>120</formula>
    </cfRule>
  </conditionalFormatting>
  <conditionalFormatting sqref="X50">
    <cfRule type="cellIs" dxfId="171" priority="15" operator="greaterThan">
      <formula>120</formula>
    </cfRule>
  </conditionalFormatting>
  <conditionalFormatting sqref="Z50">
    <cfRule type="cellIs" dxfId="170" priority="14" operator="greaterThan">
      <formula>120</formula>
    </cfRule>
  </conditionalFormatting>
  <conditionalFormatting sqref="V1 V52:V55 V57:V1048576">
    <cfRule type="cellIs" dxfId="16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6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topLeftCell="N37" zoomScale="70" zoomScaleNormal="70" workbookViewId="0">
      <selection activeCell="AA12" sqref="AA1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96" t="s">
        <v>997</v>
      </c>
      <c r="O1" s="297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/>
      <c r="AE1" s="341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23-28.02'!H:H,'Отчет 23-28.02'!D:D,"Выручка",'Отчет 23-28.02'!E:E,B3)</f>
        <v>0</v>
      </c>
      <c r="Q3" s="39">
        <f ca="1">SUMIFS('Отчет 23-28.02'!H:H,'Отчет 23-28.02'!D:D,"Возврат выручки",'Отчет 23-28.02'!E:E,B3)</f>
        <v>0</v>
      </c>
      <c r="R3" s="40">
        <f t="shared" ref="R3:R24" ca="1" si="1">P3-Q3</f>
        <v>0</v>
      </c>
      <c r="S3" s="41">
        <f ca="1">SUMIFS('Отчет 23-28.02'!P:P,'Отчет 23-28.02'!C:C,"Продажи",'Отчет 23-28.02'!E:E,B3)</f>
        <v>0</v>
      </c>
      <c r="T3" s="42">
        <f ca="1">SUMIFS('Отчет 23-28.02'!P:P,'Отчет 23-28.02'!C:C,"Возвраты",'Отчет 23-28.02'!E:E,B3)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23-28.02'!P:P,'Отчет 23-28.02'!C:C,"Вознаграждение Ozon",'Отчет 23-28.02'!E:E,B3)</f>
        <v>0</v>
      </c>
      <c r="Y3" s="45">
        <f t="shared" ref="Y3:Y24" ca="1" si="4">IF(U3=0,0,X3/U3)</f>
        <v>0</v>
      </c>
      <c r="Z3" s="42">
        <f ca="1">-SUMIFS('Отчет 23-28.02'!P:P,'Отчет 23-28.02'!C:C,"Услуги доставки",'Отчет 23-28.02'!E:E,B3)</f>
        <v>0</v>
      </c>
      <c r="AA3" s="32"/>
      <c r="AB3" s="42"/>
      <c r="AC3" s="42"/>
      <c r="AD3" s="46" t="e">
        <f ca="1">U3*1%/$AE$1</f>
        <v>#DIV/0!</v>
      </c>
      <c r="AE3" s="47" t="e">
        <f t="shared" ref="AE3:AE24" ca="1" si="5">U3-W3-X3-Z3-AA3-AB3-AC3-AD3</f>
        <v>#DIV/0!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 t="e">
        <f ca="1">_xlfn.IFS(R3=0,AE3,R3&lt;0,AE3/-R3,R3&gt;0,AE3/R3)</f>
        <v>#DIV/0!</v>
      </c>
      <c r="AM3" s="50">
        <f t="shared" ref="AM3:AM24" ca="1" si="11">IF(AG3=0,0,AL3/AG3)</f>
        <v>0</v>
      </c>
      <c r="AN3" s="51" t="e">
        <f t="shared" ref="AN3:AN24" ca="1" si="12">IF(AH3=0,0,AL3/AH3)</f>
        <v>#DIV/0!</v>
      </c>
      <c r="AP3" s="53" t="e">
        <f t="shared" ref="AP3:AP24" ca="1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23-28.02'!H:H,'Отчет 23-28.02'!D:D,"Выручка",'Отчет 23-28.02'!E:E,B4)</f>
        <v>0</v>
      </c>
      <c r="Q4" s="39">
        <f ca="1">SUMIFS('Отчет 23-28.02'!H:H,'Отчет 23-28.02'!D:D,"Возврат выручки",'Отчет 23-28.02'!E:E,B4)</f>
        <v>0</v>
      </c>
      <c r="R4" s="40">
        <f t="shared" ca="1" si="1"/>
        <v>0</v>
      </c>
      <c r="S4" s="41">
        <f ca="1">SUMIFS('Отчет 23-28.02'!P:P,'Отчет 23-28.02'!C:C,"Продажи",'Отчет 23-28.02'!E:E,B4)</f>
        <v>0</v>
      </c>
      <c r="T4" s="42">
        <f ca="1">SUMIFS('Отчет 23-28.02'!P:P,'Отчет 23-28.02'!C:C,"Возвраты",'Отчет 23-28.02'!E:E,B4)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23-28.02'!P:P,'Отчет 23-28.02'!C:C,"Вознаграждение Ozon",'Отчет 23-28.02'!E:E,B4)</f>
        <v>0</v>
      </c>
      <c r="Y4" s="45">
        <f t="shared" ca="1" si="4"/>
        <v>0</v>
      </c>
      <c r="Z4" s="42">
        <f ca="1">-SUMIFS('Отчет 23-28.02'!P:P,'Отчет 23-28.02'!C:C,"Услуги доставки",'Отчет 23-28.02'!E:E,B4)</f>
        <v>0</v>
      </c>
      <c r="AA4" s="32"/>
      <c r="AB4" s="42"/>
      <c r="AC4" s="42"/>
      <c r="AD4" s="46" t="e">
        <f t="shared" ref="AD4:AD24" ca="1" si="17">U4*1%/$AE$1</f>
        <v>#DIV/0!</v>
      </c>
      <c r="AE4" s="47" t="e">
        <f t="shared" ca="1" si="5"/>
        <v>#DIV/0!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 t="e">
        <f t="array" aca="1" ref="AL4" ca="1">_xlfn.IFS(R4=0,AE4,R4&lt;0,AE4/-R4,R4&gt;0,AE4/R4)</f>
        <v>#DIV/0!</v>
      </c>
      <c r="AM4" s="50">
        <f t="shared" ca="1" si="11"/>
        <v>0</v>
      </c>
      <c r="AN4" s="51" t="e">
        <f t="shared" ca="1" si="12"/>
        <v>#DIV/0!</v>
      </c>
      <c r="AP4" s="53" t="e">
        <f t="shared" ca="1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23-28.02'!H:H,'Отчет 23-28.02'!D:D,"Выручка",'Отчет 23-28.02'!E:E,B5)</f>
        <v>0</v>
      </c>
      <c r="Q5" s="39">
        <f ca="1">SUMIFS('Отчет 23-28.02'!H:H,'Отчет 23-28.02'!D:D,"Возврат выручки",'Отчет 23-28.02'!E:E,B5)</f>
        <v>0</v>
      </c>
      <c r="R5" s="40">
        <f t="shared" ca="1" si="1"/>
        <v>0</v>
      </c>
      <c r="S5" s="41">
        <f ca="1">SUMIFS('Отчет 23-28.02'!P:P,'Отчет 23-28.02'!C:C,"Продажи",'Отчет 23-28.02'!E:E,B5)</f>
        <v>0</v>
      </c>
      <c r="T5" s="42">
        <f ca="1">SUMIFS('Отчет 23-28.02'!P:P,'Отчет 23-28.02'!C:C,"Возвраты",'Отчет 23-28.02'!E:E,B5)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23-28.02'!P:P,'Отчет 23-28.02'!C:C,"Вознаграждение Ozon",'Отчет 23-28.02'!E:E,B5)</f>
        <v>0</v>
      </c>
      <c r="Y5" s="45">
        <f t="shared" ca="1" si="4"/>
        <v>0</v>
      </c>
      <c r="Z5" s="42">
        <f ca="1">-SUMIFS('Отчет 23-28.02'!P:P,'Отчет 23-28.02'!C:C,"Услуги доставки",'Отчет 23-28.02'!E:E,B5)</f>
        <v>0</v>
      </c>
      <c r="AA5" s="32"/>
      <c r="AB5" s="55"/>
      <c r="AC5" s="42"/>
      <c r="AD5" s="46" t="e">
        <f t="shared" ca="1" si="17"/>
        <v>#DIV/0!</v>
      </c>
      <c r="AE5" s="47" t="e">
        <f t="shared" ca="1" si="5"/>
        <v>#DIV/0!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 t="e">
        <f t="array" aca="1" ref="AL5" ca="1">_xlfn.IFS(R5=0,AE5,R5&lt;0,AE5/-R5,R5&gt;0,AE5/R5)</f>
        <v>#DIV/0!</v>
      </c>
      <c r="AM5" s="50">
        <f t="shared" ca="1" si="11"/>
        <v>0</v>
      </c>
      <c r="AN5" s="51" t="e">
        <f t="shared" ca="1" si="12"/>
        <v>#DIV/0!</v>
      </c>
      <c r="AP5" s="53" t="e">
        <f t="shared" ca="1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23-28.02'!H:H,'Отчет 23-28.02'!D:D,"Выручка",'Отчет 23-28.02'!E:E,B6)</f>
        <v>0</v>
      </c>
      <c r="Q6" s="39">
        <f ca="1">SUMIFS('Отчет 23-28.02'!H:H,'Отчет 23-28.02'!D:D,"Возврат выручки",'Отчет 23-28.02'!E:E,B6)</f>
        <v>0</v>
      </c>
      <c r="R6" s="40">
        <f t="shared" ca="1" si="1"/>
        <v>0</v>
      </c>
      <c r="S6" s="41">
        <f ca="1">SUMIFS('Отчет 23-28.02'!P:P,'Отчет 23-28.02'!C:C,"Продажи",'Отчет 23-28.02'!E:E,B6)</f>
        <v>0</v>
      </c>
      <c r="T6" s="42">
        <f ca="1">SUMIFS('Отчет 23-28.02'!P:P,'Отчет 23-28.02'!C:C,"Возвраты",'Отчет 23-28.02'!E:E,B6)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23-28.02'!P:P,'Отчет 23-28.02'!C:C,"Вознаграждение Ozon",'Отчет 23-28.02'!E:E,B6)</f>
        <v>0</v>
      </c>
      <c r="Y6" s="45">
        <f t="shared" ca="1" si="4"/>
        <v>0</v>
      </c>
      <c r="Z6" s="42">
        <f ca="1">-SUMIFS('Отчет 23-28.02'!P:P,'Отчет 23-28.02'!C:C,"Услуги доставки",'Отчет 23-28.02'!E:E,B6)</f>
        <v>0</v>
      </c>
      <c r="AA6" s="32"/>
      <c r="AB6" s="55"/>
      <c r="AC6" s="42"/>
      <c r="AD6" s="46" t="e">
        <f t="shared" ca="1" si="17"/>
        <v>#DIV/0!</v>
      </c>
      <c r="AE6" s="47" t="e">
        <f t="shared" ca="1" si="5"/>
        <v>#DIV/0!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 t="e">
        <f t="array" aca="1" ref="AL6" ca="1">_xlfn.IFS(R6=0,AE6,R6&lt;0,AE6/-R6,R6&gt;0,AE6/R6)</f>
        <v>#DIV/0!</v>
      </c>
      <c r="AM6" s="50">
        <f t="shared" ca="1" si="11"/>
        <v>0</v>
      </c>
      <c r="AN6" s="51" t="e">
        <f t="shared" ca="1" si="12"/>
        <v>#DIV/0!</v>
      </c>
      <c r="AP6" s="53" t="e">
        <f t="shared" ca="1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23-28.02'!H:H,'Отчет 23-28.02'!D:D,"Выручка",'Отчет 23-28.02'!E:E,B7)</f>
        <v>0</v>
      </c>
      <c r="Q7" s="39">
        <f ca="1">SUMIFS('Отчет 23-28.02'!H:H,'Отчет 23-28.02'!D:D,"Возврат выручки",'Отчет 23-28.02'!E:E,B7)</f>
        <v>0</v>
      </c>
      <c r="R7" s="40">
        <f t="shared" ca="1" si="1"/>
        <v>0</v>
      </c>
      <c r="S7" s="41">
        <f ca="1">SUMIFS('Отчет 23-28.02'!P:P,'Отчет 23-28.02'!C:C,"Продажи",'Отчет 23-28.02'!E:E,B7)</f>
        <v>0</v>
      </c>
      <c r="T7" s="42">
        <f ca="1">SUMIFS('Отчет 23-28.02'!P:P,'Отчет 23-28.02'!C:C,"Возвраты",'Отчет 23-28.02'!E:E,B7)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23-28.02'!P:P,'Отчет 23-28.02'!C:C,"Вознаграждение Ozon",'Отчет 23-28.02'!E:E,B7)</f>
        <v>0</v>
      </c>
      <c r="Y7" s="45">
        <f t="shared" ca="1" si="4"/>
        <v>0</v>
      </c>
      <c r="Z7" s="42">
        <f ca="1">-SUMIFS('Отчет 23-28.02'!P:P,'Отчет 23-28.02'!C:C,"Услуги доставки",'Отчет 23-28.02'!E:E,B7)</f>
        <v>0</v>
      </c>
      <c r="AA7" s="32"/>
      <c r="AB7" s="55"/>
      <c r="AC7" s="42"/>
      <c r="AD7" s="46" t="e">
        <f t="shared" ca="1" si="17"/>
        <v>#DIV/0!</v>
      </c>
      <c r="AE7" s="47" t="e">
        <f t="shared" ca="1" si="5"/>
        <v>#DIV/0!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 t="e">
        <f t="array" aca="1" ref="AL7" ca="1">_xlfn.IFS(R7=0,AE7,R7&lt;0,AE7/-R7,R7&gt;0,AE7/R7)</f>
        <v>#DIV/0!</v>
      </c>
      <c r="AM7" s="50">
        <f t="shared" ca="1" si="11"/>
        <v>0</v>
      </c>
      <c r="AN7" s="51" t="e">
        <f t="shared" ca="1" si="12"/>
        <v>#DIV/0!</v>
      </c>
      <c r="AP7" s="53" t="e">
        <f t="shared" ca="1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23-28.02'!H:H,'Отчет 23-28.02'!D:D,"Выручка",'Отчет 23-28.02'!E:E,B8)</f>
        <v>0</v>
      </c>
      <c r="Q8" s="39">
        <f ca="1">SUMIFS('Отчет 23-28.02'!H:H,'Отчет 23-28.02'!D:D,"Возврат выручки",'Отчет 23-28.02'!E:E,B8)</f>
        <v>0</v>
      </c>
      <c r="R8" s="40">
        <f t="shared" ca="1" si="1"/>
        <v>0</v>
      </c>
      <c r="S8" s="41">
        <f ca="1">SUMIFS('Отчет 23-28.02'!P:P,'Отчет 23-28.02'!C:C,"Продажи",'Отчет 23-28.02'!E:E,B8)</f>
        <v>0</v>
      </c>
      <c r="T8" s="42">
        <f ca="1">SUMIFS('Отчет 23-28.02'!P:P,'Отчет 23-28.02'!C:C,"Возвраты",'Отчет 23-28.02'!E:E,B8)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23-28.02'!P:P,'Отчет 23-28.02'!C:C,"Вознаграждение Ozon",'Отчет 23-28.02'!E:E,B8)</f>
        <v>0</v>
      </c>
      <c r="Y8" s="45">
        <f t="shared" ca="1" si="4"/>
        <v>0</v>
      </c>
      <c r="Z8" s="42">
        <f ca="1">-SUMIFS('Отчет 23-28.02'!P:P,'Отчет 23-28.02'!C:C,"Услуги доставки",'Отчет 23-28.02'!E:E,B8)</f>
        <v>0</v>
      </c>
      <c r="AA8" s="32"/>
      <c r="AB8" s="55"/>
      <c r="AC8" s="42"/>
      <c r="AD8" s="46" t="e">
        <f t="shared" ca="1" si="17"/>
        <v>#DIV/0!</v>
      </c>
      <c r="AE8" s="47" t="e">
        <f t="shared" ca="1" si="5"/>
        <v>#DIV/0!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 t="e">
        <f t="array" aca="1" ref="AL8" ca="1">_xlfn.IFS(R8=0,AE8,R8&lt;0,AE8/-R8,R8&gt;0,AE8/R8)</f>
        <v>#DIV/0!</v>
      </c>
      <c r="AM8" s="50">
        <f t="shared" ca="1" si="11"/>
        <v>0</v>
      </c>
      <c r="AN8" s="51" t="e">
        <f t="shared" ca="1" si="12"/>
        <v>#DIV/0!</v>
      </c>
      <c r="AP8" s="53" t="e">
        <f t="shared" ca="1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23-28.02'!H:H,'Отчет 23-28.02'!D:D,"Выручка",'Отчет 23-28.02'!E:E,B9)</f>
        <v>0</v>
      </c>
      <c r="Q9" s="39">
        <f ca="1">SUMIFS('Отчет 23-28.02'!H:H,'Отчет 23-28.02'!D:D,"Возврат выручки",'Отчет 23-28.02'!E:E,B9)</f>
        <v>0</v>
      </c>
      <c r="R9" s="40">
        <f t="shared" ca="1" si="1"/>
        <v>0</v>
      </c>
      <c r="S9" s="41">
        <f ca="1">SUMIFS('Отчет 23-28.02'!P:P,'Отчет 23-28.02'!C:C,"Продажи",'Отчет 23-28.02'!E:E,B9)</f>
        <v>0</v>
      </c>
      <c r="T9" s="42">
        <f ca="1">SUMIFS('Отчет 23-28.02'!P:P,'Отчет 23-28.02'!C:C,"Возвраты",'Отчет 23-28.02'!E:E,B9)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23-28.02'!P:P,'Отчет 23-28.02'!C:C,"Вознаграждение Ozon",'Отчет 23-28.02'!E:E,B9)</f>
        <v>0</v>
      </c>
      <c r="Y9" s="45">
        <f t="shared" ca="1" si="4"/>
        <v>0</v>
      </c>
      <c r="Z9" s="42">
        <f ca="1">-SUMIFS('Отчет 23-28.02'!P:P,'Отчет 23-28.02'!C:C,"Услуги доставки",'Отчет 23-28.02'!E:E,B9)</f>
        <v>0</v>
      </c>
      <c r="AA9" s="32"/>
      <c r="AB9" s="55"/>
      <c r="AC9" s="42"/>
      <c r="AD9" s="46" t="e">
        <f t="shared" ca="1" si="17"/>
        <v>#DIV/0!</v>
      </c>
      <c r="AE9" s="47" t="e">
        <f t="shared" ca="1" si="5"/>
        <v>#DIV/0!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 t="e">
        <f t="array" aca="1" ref="AL9" ca="1">_xlfn.IFS(R9=0,AE9,R9&lt;0,AE9/-R9,R9&gt;0,AE9/R9)</f>
        <v>#DIV/0!</v>
      </c>
      <c r="AM9" s="50">
        <f t="shared" ca="1" si="11"/>
        <v>0</v>
      </c>
      <c r="AN9" s="51" t="e">
        <f t="shared" ca="1" si="12"/>
        <v>#DIV/0!</v>
      </c>
      <c r="AP9" s="53" t="e">
        <f t="shared" ca="1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23-28.02'!H:H,'Отчет 23-28.02'!D:D,"Выручка",'Отчет 23-28.02'!E:E,B10)</f>
        <v>0</v>
      </c>
      <c r="Q10" s="39">
        <f ca="1">SUMIFS('Отчет 23-28.02'!H:H,'Отчет 23-28.02'!D:D,"Возврат выручки",'Отчет 23-28.02'!E:E,B10)</f>
        <v>0</v>
      </c>
      <c r="R10" s="40">
        <f t="shared" ca="1" si="1"/>
        <v>0</v>
      </c>
      <c r="S10" s="41">
        <f ca="1">SUMIFS('Отчет 23-28.02'!P:P,'Отчет 23-28.02'!C:C,"Продажи",'Отчет 23-28.02'!E:E,B10)</f>
        <v>0</v>
      </c>
      <c r="T10" s="42">
        <f ca="1">SUMIFS('Отчет 23-28.02'!P:P,'Отчет 23-28.02'!C:C,"Возвраты",'Отчет 23-28.02'!E:E,B10)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23-28.02'!P:P,'Отчет 23-28.02'!C:C,"Вознаграждение Ozon",'Отчет 23-28.02'!E:E,B10)</f>
        <v>0</v>
      </c>
      <c r="Y10" s="45">
        <f t="shared" ca="1" si="4"/>
        <v>0</v>
      </c>
      <c r="Z10" s="42">
        <f ca="1">-SUMIFS('Отчет 23-28.02'!P:P,'Отчет 23-28.02'!C:C,"Услуги доставки",'Отчет 23-28.02'!E:E,B10)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5"/>
        <v>#DIV/0!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 t="e">
        <f t="array" aca="1" ref="AL10" ca="1">_xlfn.IFS(R10=0,AE10,R10&lt;0,AE10/-R10,R10&gt;0,AE10/R10)</f>
        <v>#DIV/0!</v>
      </c>
      <c r="AM10" s="50">
        <f t="shared" ca="1" si="11"/>
        <v>0</v>
      </c>
      <c r="AN10" s="51" t="e">
        <f t="shared" ca="1" si="12"/>
        <v>#DIV/0!</v>
      </c>
      <c r="AP10" s="53" t="e">
        <f t="shared" ca="1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23-28.02'!H:H,'Отчет 23-28.02'!D:D,"Выручка",'Отчет 23-28.02'!E:E,B11)</f>
        <v>0</v>
      </c>
      <c r="Q11" s="39">
        <f ca="1">SUMIFS('Отчет 23-28.02'!H:H,'Отчет 23-28.02'!D:D,"Возврат выручки",'Отчет 23-28.02'!E:E,B11)</f>
        <v>0</v>
      </c>
      <c r="R11" s="40">
        <f t="shared" ca="1" si="1"/>
        <v>0</v>
      </c>
      <c r="S11" s="41">
        <f ca="1">SUMIFS('Отчет 23-28.02'!P:P,'Отчет 23-28.02'!C:C,"Продажи",'Отчет 23-28.02'!E:E,B11)</f>
        <v>0</v>
      </c>
      <c r="T11" s="42">
        <f ca="1">SUMIFS('Отчет 23-28.02'!P:P,'Отчет 23-28.02'!C:C,"Возвраты",'Отчет 23-28.02'!E:E,B11)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23-28.02'!P:P,'Отчет 23-28.02'!C:C,"Вознаграждение Ozon",'Отчет 23-28.02'!E:E,B11)</f>
        <v>0</v>
      </c>
      <c r="Y11" s="45">
        <f t="shared" ca="1" si="4"/>
        <v>0</v>
      </c>
      <c r="Z11" s="42">
        <f ca="1">-SUMIFS('Отчет 23-28.02'!P:P,'Отчет 23-28.02'!C:C,"Услуги доставки",'Отчет 23-28.02'!E:E,B11)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5"/>
        <v>#DIV/0!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 t="e">
        <f t="array" aca="1" ref="AL11" ca="1">_xlfn.IFS(R11=0,AE11,R11&lt;0,AE11/-R11,R11&gt;0,AE11/R11)</f>
        <v>#DIV/0!</v>
      </c>
      <c r="AM11" s="50">
        <f t="shared" ca="1" si="11"/>
        <v>0</v>
      </c>
      <c r="AN11" s="51" t="e">
        <f t="shared" ca="1" si="12"/>
        <v>#DIV/0!</v>
      </c>
      <c r="AP11" s="53" t="e">
        <f t="shared" ca="1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23-28.02'!H:H,'Отчет 23-28.02'!D:D,"Выручка",'Отчет 23-28.02'!E:E,B12)</f>
        <v>0</v>
      </c>
      <c r="Q12" s="39">
        <f ca="1">SUMIFS('Отчет 23-28.02'!H:H,'Отчет 23-28.02'!D:D,"Возврат выручки",'Отчет 23-28.02'!E:E,B12)</f>
        <v>0</v>
      </c>
      <c r="R12" s="40">
        <f t="shared" ca="1" si="1"/>
        <v>0</v>
      </c>
      <c r="S12" s="41">
        <f ca="1">SUMIFS('Отчет 23-28.02'!P:P,'Отчет 23-28.02'!C:C,"Продажи",'Отчет 23-28.02'!E:E,B12)</f>
        <v>0</v>
      </c>
      <c r="T12" s="42">
        <f ca="1">SUMIFS('Отчет 23-28.02'!P:P,'Отчет 23-28.02'!C:C,"Возвраты",'Отчет 23-28.02'!E:E,B12)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23-28.02'!P:P,'Отчет 23-28.02'!C:C,"Вознаграждение Ozon",'Отчет 23-28.02'!E:E,B12)</f>
        <v>0</v>
      </c>
      <c r="Y12" s="45">
        <f t="shared" ca="1" si="4"/>
        <v>0</v>
      </c>
      <c r="Z12" s="42">
        <f ca="1">-SUMIFS('Отчет 23-28.02'!P:P,'Отчет 23-28.02'!C:C,"Услуги доставки",'Отчет 23-28.02'!E:E,B12)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5"/>
        <v>#DIV/0!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 t="e">
        <f t="array" aca="1" ref="AL12" ca="1">_xlfn.IFS(R12=0,AE12,R12&lt;0,AE12/-R12,R12&gt;0,AE12/R12)</f>
        <v>#DIV/0!</v>
      </c>
      <c r="AM12" s="50">
        <f t="shared" ca="1" si="11"/>
        <v>0</v>
      </c>
      <c r="AN12" s="51" t="e">
        <f t="shared" ca="1" si="12"/>
        <v>#DIV/0!</v>
      </c>
      <c r="AP12" s="53" t="e">
        <f t="shared" ca="1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23-28.02'!H:H,'Отчет 23-28.02'!D:D,"Выручка",'Отчет 23-28.02'!E:E,B13)</f>
        <v>0</v>
      </c>
      <c r="Q13" s="39">
        <f ca="1">SUMIFS('Отчет 23-28.02'!H:H,'Отчет 23-28.02'!D:D,"Возврат выручки",'Отчет 23-28.02'!E:E,B13)</f>
        <v>0</v>
      </c>
      <c r="R13" s="40">
        <f t="shared" ca="1" si="1"/>
        <v>0</v>
      </c>
      <c r="S13" s="41">
        <f ca="1">SUMIFS('Отчет 23-28.02'!P:P,'Отчет 23-28.02'!C:C,"Продажи",'Отчет 23-28.02'!E:E,B13)</f>
        <v>0</v>
      </c>
      <c r="T13" s="42">
        <f ca="1">SUMIFS('Отчет 23-28.02'!P:P,'Отчет 23-28.02'!C:C,"Возвраты",'Отчет 23-28.02'!E:E,B13)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23-28.02'!P:P,'Отчет 23-28.02'!C:C,"Вознаграждение Ozon",'Отчет 23-28.02'!E:E,B13)</f>
        <v>0</v>
      </c>
      <c r="Y13" s="45">
        <f t="shared" ca="1" si="4"/>
        <v>0</v>
      </c>
      <c r="Z13" s="42">
        <f ca="1">-SUMIFS('Отчет 23-28.02'!P:P,'Отчет 23-28.02'!C:C,"Услуги доставки",'Отчет 23-28.02'!E:E,B13)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5"/>
        <v>#DIV/0!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 t="e">
        <f t="array" aca="1" ref="AL13" ca="1">_xlfn.IFS(R13=0,AE13,R13&lt;0,AE13/-R13,R13&gt;0,AE13/R13)</f>
        <v>#DIV/0!</v>
      </c>
      <c r="AM13" s="50">
        <f t="shared" ca="1" si="11"/>
        <v>0</v>
      </c>
      <c r="AN13" s="51" t="e">
        <f t="shared" ca="1" si="12"/>
        <v>#DIV/0!</v>
      </c>
      <c r="AP13" s="53" t="e">
        <f t="shared" ca="1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23-28.02'!H:H,'Отчет 23-28.02'!D:D,"Выручка",'Отчет 23-28.02'!E:E,B14)</f>
        <v>0</v>
      </c>
      <c r="Q14" s="39">
        <f ca="1">SUMIFS('Отчет 23-28.02'!H:H,'Отчет 23-28.02'!D:D,"Возврат выручки",'Отчет 23-28.02'!E:E,B14)</f>
        <v>0</v>
      </c>
      <c r="R14" s="40">
        <f t="shared" ca="1" si="1"/>
        <v>0</v>
      </c>
      <c r="S14" s="41">
        <f ca="1">SUMIFS('Отчет 23-28.02'!P:P,'Отчет 23-28.02'!C:C,"Продажи",'Отчет 23-28.02'!E:E,B14)</f>
        <v>0</v>
      </c>
      <c r="T14" s="42">
        <f ca="1">SUMIFS('Отчет 23-28.02'!P:P,'Отчет 23-28.02'!C:C,"Возвраты",'Отчет 23-28.02'!E:E,B14)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23-28.02'!P:P,'Отчет 23-28.02'!C:C,"Вознаграждение Ozon",'Отчет 23-28.02'!E:E,B14)</f>
        <v>0</v>
      </c>
      <c r="Y14" s="45">
        <f t="shared" ca="1" si="4"/>
        <v>0</v>
      </c>
      <c r="Z14" s="42">
        <f ca="1">-SUMIFS('Отчет 23-28.02'!P:P,'Отчет 23-28.02'!C:C,"Услуги доставки",'Отчет 23-28.02'!E:E,B14)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5"/>
        <v>#DIV/0!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 t="e">
        <f t="array" aca="1" ref="AL14" ca="1">_xlfn.IFS(R14=0,AE14,R14&lt;0,AE14/-R14,R14&gt;0,AE14/R14)</f>
        <v>#DIV/0!</v>
      </c>
      <c r="AM14" s="50">
        <f t="shared" ca="1" si="11"/>
        <v>0</v>
      </c>
      <c r="AN14" s="51" t="e">
        <f t="shared" ca="1" si="12"/>
        <v>#DIV/0!</v>
      </c>
      <c r="AP14" s="53" t="e">
        <f t="shared" ca="1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23-28.02'!H:H,'Отчет 23-28.02'!D:D,"Выручка",'Отчет 23-28.02'!E:E,B15)</f>
        <v>0</v>
      </c>
      <c r="Q15" s="39">
        <f ca="1">SUMIFS('Отчет 23-28.02'!H:H,'Отчет 23-28.02'!D:D,"Возврат выручки",'Отчет 23-28.02'!E:E,B15)</f>
        <v>0</v>
      </c>
      <c r="R15" s="40">
        <f t="shared" ca="1" si="1"/>
        <v>0</v>
      </c>
      <c r="S15" s="41">
        <f ca="1">SUMIFS('Отчет 23-28.02'!P:P,'Отчет 23-28.02'!C:C,"Продажи",'Отчет 23-28.02'!E:E,B15)</f>
        <v>0</v>
      </c>
      <c r="T15" s="42">
        <f ca="1">SUMIFS('Отчет 23-28.02'!P:P,'Отчет 23-28.02'!C:C,"Возвраты",'Отчет 23-28.02'!E:E,B15)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23-28.02'!P:P,'Отчет 23-28.02'!C:C,"Вознаграждение Ozon",'Отчет 23-28.02'!E:E,B15)</f>
        <v>0</v>
      </c>
      <c r="Y15" s="45">
        <f t="shared" ca="1" si="4"/>
        <v>0</v>
      </c>
      <c r="Z15" s="42">
        <f ca="1">-SUMIFS('Отчет 23-28.02'!P:P,'Отчет 23-28.02'!C:C,"Услуги доставки",'Отчет 23-28.02'!E:E,B15)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5"/>
        <v>#DIV/0!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 t="e">
        <f t="array" aca="1" ref="AL15" ca="1">_xlfn.IFS(R15=0,AE15,R15&lt;0,AE15/-R15,R15&gt;0,AE15/R15)</f>
        <v>#DIV/0!</v>
      </c>
      <c r="AM15" s="50">
        <f t="shared" ca="1" si="11"/>
        <v>0</v>
      </c>
      <c r="AN15" s="51" t="e">
        <f t="shared" ca="1" si="12"/>
        <v>#DIV/0!</v>
      </c>
      <c r="AP15" s="53" t="e">
        <f t="shared" ca="1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23-28.02'!H:H,'Отчет 23-28.02'!D:D,"Выручка",'Отчет 23-28.02'!E:E,B16)</f>
        <v>0</v>
      </c>
      <c r="Q16" s="39">
        <f ca="1">SUMIFS('Отчет 23-28.02'!H:H,'Отчет 23-28.02'!D:D,"Возврат выручки",'Отчет 23-28.02'!E:E,B16)</f>
        <v>0</v>
      </c>
      <c r="R16" s="40">
        <f t="shared" ca="1" si="1"/>
        <v>0</v>
      </c>
      <c r="S16" s="41">
        <f ca="1">SUMIFS('Отчет 23-28.02'!P:P,'Отчет 23-28.02'!C:C,"Продажи",'Отчет 23-28.02'!E:E,B16)</f>
        <v>0</v>
      </c>
      <c r="T16" s="42">
        <f ca="1">SUMIFS('Отчет 23-28.02'!P:P,'Отчет 23-28.02'!C:C,"Возвраты",'Отчет 23-28.02'!E:E,B16)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23-28.02'!P:P,'Отчет 23-28.02'!C:C,"Вознаграждение Ozon",'Отчет 23-28.02'!E:E,B16)</f>
        <v>0</v>
      </c>
      <c r="Y16" s="45">
        <f t="shared" ca="1" si="4"/>
        <v>0</v>
      </c>
      <c r="Z16" s="42">
        <f ca="1">-SUMIFS('Отчет 23-28.02'!P:P,'Отчет 23-28.02'!C:C,"Услуги доставки",'Отчет 23-28.02'!E:E,B16)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5"/>
        <v>#DIV/0!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 t="e">
        <f t="array" aca="1" ref="AL16" ca="1">_xlfn.IFS(R16=0,AE16,R16&lt;0,AE16/-R16,R16&gt;0,AE16/R16)</f>
        <v>#DIV/0!</v>
      </c>
      <c r="AM16" s="50">
        <f t="shared" ca="1" si="11"/>
        <v>0</v>
      </c>
      <c r="AN16" s="51" t="e">
        <f t="shared" ca="1" si="12"/>
        <v>#DIV/0!</v>
      </c>
      <c r="AP16" s="53" t="e">
        <f t="shared" ca="1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23-28.02'!H:H,'Отчет 23-28.02'!D:D,"Выручка",'Отчет 23-28.02'!E:E,B17)</f>
        <v>0</v>
      </c>
      <c r="Q17" s="39">
        <f ca="1">SUMIFS('Отчет 23-28.02'!H:H,'Отчет 23-28.02'!D:D,"Возврат выручки",'Отчет 23-28.02'!E:E,B17)</f>
        <v>0</v>
      </c>
      <c r="R17" s="40">
        <f t="shared" ca="1" si="1"/>
        <v>0</v>
      </c>
      <c r="S17" s="41">
        <f ca="1">SUMIFS('Отчет 23-28.02'!P:P,'Отчет 23-28.02'!C:C,"Продажи",'Отчет 23-28.02'!E:E,B17)</f>
        <v>0</v>
      </c>
      <c r="T17" s="42">
        <f ca="1">SUMIFS('Отчет 23-28.02'!P:P,'Отчет 23-28.02'!C:C,"Возвраты",'Отчет 23-28.02'!E:E,B17)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23-28.02'!P:P,'Отчет 23-28.02'!C:C,"Вознаграждение Ozon",'Отчет 23-28.02'!E:E,B17)</f>
        <v>0</v>
      </c>
      <c r="Y17" s="45">
        <f t="shared" ca="1" si="4"/>
        <v>0</v>
      </c>
      <c r="Z17" s="42">
        <f ca="1">-SUMIFS('Отчет 23-28.02'!P:P,'Отчет 23-28.02'!C:C,"Услуги доставки",'Отчет 23-28.02'!E:E,B17)</f>
        <v>0</v>
      </c>
      <c r="AA17" s="32"/>
      <c r="AB17" s="55"/>
      <c r="AC17" s="42"/>
      <c r="AD17" s="46" t="e">
        <f t="shared" ca="1" si="17"/>
        <v>#DIV/0!</v>
      </c>
      <c r="AE17" s="47" t="e">
        <f t="shared" ca="1" si="5"/>
        <v>#DIV/0!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 t="e">
        <f t="array" aca="1" ref="AL17" ca="1">_xlfn.IFS(R17=0,AE17,R17&lt;0,AE17/-R17,R17&gt;0,AE17/R17)</f>
        <v>#DIV/0!</v>
      </c>
      <c r="AM17" s="50">
        <f t="shared" ca="1" si="11"/>
        <v>0</v>
      </c>
      <c r="AN17" s="51" t="e">
        <f t="shared" ca="1" si="12"/>
        <v>#DIV/0!</v>
      </c>
      <c r="AP17" s="53" t="e">
        <f t="shared" ca="1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23-28.02'!H:H,'Отчет 23-28.02'!D:D,"Выручка",'Отчет 23-28.02'!E:E,B18)</f>
        <v>0</v>
      </c>
      <c r="Q18" s="39">
        <f ca="1">SUMIFS('Отчет 23-28.02'!H:H,'Отчет 23-28.02'!D:D,"Возврат выручки",'Отчет 23-28.02'!E:E,B18)</f>
        <v>0</v>
      </c>
      <c r="R18" s="40">
        <f t="shared" ca="1" si="1"/>
        <v>0</v>
      </c>
      <c r="S18" s="41">
        <f ca="1">SUMIFS('Отчет 23-28.02'!P:P,'Отчет 23-28.02'!C:C,"Продажи",'Отчет 23-28.02'!E:E,B18)</f>
        <v>0</v>
      </c>
      <c r="T18" s="42">
        <f ca="1">SUMIFS('Отчет 23-28.02'!P:P,'Отчет 23-28.02'!C:C,"Возвраты",'Отчет 23-28.02'!E:E,B18)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23-28.02'!P:P,'Отчет 23-28.02'!C:C,"Вознаграждение Ozon",'Отчет 23-28.02'!E:E,B18)</f>
        <v>0</v>
      </c>
      <c r="Y18" s="45">
        <f t="shared" ca="1" si="4"/>
        <v>0</v>
      </c>
      <c r="Z18" s="42">
        <f ca="1">-SUMIFS('Отчет 23-28.02'!P:P,'Отчет 23-28.02'!C:C,"Услуги доставки",'Отчет 23-28.02'!E:E,B18)</f>
        <v>0</v>
      </c>
      <c r="AA18" s="32"/>
      <c r="AB18" s="55"/>
      <c r="AC18" s="42"/>
      <c r="AD18" s="46" t="e">
        <f t="shared" ca="1" si="17"/>
        <v>#DIV/0!</v>
      </c>
      <c r="AE18" s="47" t="e">
        <f t="shared" ca="1" si="5"/>
        <v>#DIV/0!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 t="e">
        <f t="array" aca="1" ref="AL18" ca="1">_xlfn.IFS(R18=0,AE18,R18&lt;0,AE18/-R18,R18&gt;0,AE18/R18)</f>
        <v>#DIV/0!</v>
      </c>
      <c r="AM18" s="50">
        <f t="shared" ca="1" si="11"/>
        <v>0</v>
      </c>
      <c r="AN18" s="51" t="e">
        <f t="shared" ca="1" si="12"/>
        <v>#DIV/0!</v>
      </c>
      <c r="AP18" s="53" t="e">
        <f t="shared" ca="1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23-28.02'!H:H,'Отчет 23-28.02'!D:D,"Выручка",'Отчет 23-28.02'!E:E,B19)</f>
        <v>0</v>
      </c>
      <c r="Q19" s="39">
        <f ca="1">SUMIFS('Отчет 23-28.02'!H:H,'Отчет 23-28.02'!D:D,"Возврат выручки",'Отчет 23-28.02'!E:E,B19)</f>
        <v>0</v>
      </c>
      <c r="R19" s="40">
        <f t="shared" ca="1" si="1"/>
        <v>0</v>
      </c>
      <c r="S19" s="41">
        <f ca="1">SUMIFS('Отчет 23-28.02'!P:P,'Отчет 23-28.02'!C:C,"Продажи",'Отчет 23-28.02'!E:E,B19)</f>
        <v>0</v>
      </c>
      <c r="T19" s="42">
        <f ca="1">SUMIFS('Отчет 23-28.02'!P:P,'Отчет 23-28.02'!C:C,"Возвраты",'Отчет 23-28.02'!E:E,B19)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23-28.02'!P:P,'Отчет 23-28.02'!C:C,"Вознаграждение Ozon",'Отчет 23-28.02'!E:E,B19)</f>
        <v>0</v>
      </c>
      <c r="Y19" s="45">
        <f t="shared" ca="1" si="4"/>
        <v>0</v>
      </c>
      <c r="Z19" s="42">
        <f ca="1">-SUMIFS('Отчет 23-28.02'!P:P,'Отчет 23-28.02'!C:C,"Услуги доставки",'Отчет 23-28.02'!E:E,B19)</f>
        <v>0</v>
      </c>
      <c r="AA19" s="32"/>
      <c r="AB19" s="55"/>
      <c r="AC19" s="42"/>
      <c r="AD19" s="46" t="e">
        <f t="shared" ca="1" si="17"/>
        <v>#DIV/0!</v>
      </c>
      <c r="AE19" s="47" t="e">
        <f t="shared" ca="1" si="5"/>
        <v>#DIV/0!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 t="e">
        <f t="array" aca="1" ref="AL19" ca="1">_xlfn.IFS(R19=0,AE19,R19&lt;0,AE19/-R19,R19&gt;0,AE19/R19)</f>
        <v>#DIV/0!</v>
      </c>
      <c r="AM19" s="50">
        <f t="shared" ca="1" si="11"/>
        <v>0</v>
      </c>
      <c r="AN19" s="51" t="e">
        <f t="shared" ca="1" si="12"/>
        <v>#DIV/0!</v>
      </c>
      <c r="AP19" s="53" t="e">
        <f t="shared" ca="1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23-28.02'!H:H,'Отчет 23-28.02'!D:D,"Выручка",'Отчет 23-28.02'!E:E,B20)</f>
        <v>0</v>
      </c>
      <c r="Q20" s="39">
        <f ca="1">SUMIFS('Отчет 23-28.02'!H:H,'Отчет 23-28.02'!D:D,"Возврат выручки",'Отчет 23-28.02'!E:E,B20)</f>
        <v>0</v>
      </c>
      <c r="R20" s="40">
        <f t="shared" ca="1" si="1"/>
        <v>0</v>
      </c>
      <c r="S20" s="41">
        <f ca="1">SUMIFS('Отчет 23-28.02'!P:P,'Отчет 23-28.02'!C:C,"Продажи",'Отчет 23-28.02'!E:E,B20)</f>
        <v>0</v>
      </c>
      <c r="T20" s="42">
        <f ca="1">SUMIFS('Отчет 23-28.02'!P:P,'Отчет 23-28.02'!C:C,"Возвраты",'Отчет 23-28.02'!E:E,B20)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23-28.02'!P:P,'Отчет 23-28.02'!C:C,"Вознаграждение Ozon",'Отчет 23-28.02'!E:E,B20)</f>
        <v>0</v>
      </c>
      <c r="Y20" s="45">
        <f t="shared" ca="1" si="4"/>
        <v>0</v>
      </c>
      <c r="Z20" s="42">
        <f ca="1">-SUMIFS('Отчет 23-28.02'!P:P,'Отчет 23-28.02'!C:C,"Услуги доставки",'Отчет 23-28.02'!E:E,B20)</f>
        <v>0</v>
      </c>
      <c r="AA20" s="32"/>
      <c r="AB20" s="55"/>
      <c r="AC20" s="42"/>
      <c r="AD20" s="46" t="e">
        <f t="shared" ca="1" si="17"/>
        <v>#DIV/0!</v>
      </c>
      <c r="AE20" s="47" t="e">
        <f t="shared" ca="1" si="5"/>
        <v>#DIV/0!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 t="e">
        <f t="array" aca="1" ref="AL20" ca="1">_xlfn.IFS(R20=0,AE20,R20&lt;0,AE20/-R20,R20&gt;0,AE20/R20)</f>
        <v>#DIV/0!</v>
      </c>
      <c r="AM20" s="50">
        <f t="shared" ca="1" si="11"/>
        <v>0</v>
      </c>
      <c r="AN20" s="51" t="e">
        <f t="shared" ca="1" si="12"/>
        <v>#DIV/0!</v>
      </c>
      <c r="AP20" s="53" t="e">
        <f t="shared" ca="1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23-28.02'!H:H,'Отчет 23-28.02'!D:D,"Выручка",'Отчет 23-28.02'!E:E,B21)</f>
        <v>0</v>
      </c>
      <c r="Q21" s="39">
        <f ca="1">SUMIFS('Отчет 23-28.02'!H:H,'Отчет 23-28.02'!D:D,"Возврат выручки",'Отчет 23-28.02'!E:E,B21)</f>
        <v>0</v>
      </c>
      <c r="R21" s="40">
        <f t="shared" ca="1" si="1"/>
        <v>0</v>
      </c>
      <c r="S21" s="41">
        <f ca="1">SUMIFS('Отчет 23-28.02'!P:P,'Отчет 23-28.02'!C:C,"Продажи",'Отчет 23-28.02'!E:E,B21)</f>
        <v>0</v>
      </c>
      <c r="T21" s="42">
        <f ca="1">SUMIFS('Отчет 23-28.02'!P:P,'Отчет 23-28.02'!C:C,"Возвраты",'Отчет 23-28.02'!E:E,B21)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23-28.02'!P:P,'Отчет 23-28.02'!C:C,"Вознаграждение Ozon",'Отчет 23-28.02'!E:E,B21)</f>
        <v>0</v>
      </c>
      <c r="Y21" s="45">
        <f t="shared" ca="1" si="4"/>
        <v>0</v>
      </c>
      <c r="Z21" s="42">
        <f ca="1">-SUMIFS('Отчет 23-28.02'!P:P,'Отчет 23-28.02'!C:C,"Услуги доставки",'Отчет 23-28.02'!E:E,B21)</f>
        <v>0</v>
      </c>
      <c r="AA21" s="32"/>
      <c r="AB21" s="55"/>
      <c r="AC21" s="42"/>
      <c r="AD21" s="46" t="e">
        <f t="shared" ca="1" si="17"/>
        <v>#DIV/0!</v>
      </c>
      <c r="AE21" s="47" t="e">
        <f t="shared" ca="1" si="5"/>
        <v>#DIV/0!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 t="e">
        <f t="array" aca="1" ref="AL21" ca="1">_xlfn.IFS(R21=0,AE21,R21&lt;0,AE21/-R21,R21&gt;0,AE21/R21)</f>
        <v>#DIV/0!</v>
      </c>
      <c r="AM21" s="50">
        <f t="shared" ca="1" si="11"/>
        <v>0</v>
      </c>
      <c r="AN21" s="51" t="e">
        <f t="shared" ca="1" si="12"/>
        <v>#DIV/0!</v>
      </c>
      <c r="AP21" s="53" t="e">
        <f t="shared" ca="1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23-28.02'!H:H,'Отчет 23-28.02'!D:D,"Выручка",'Отчет 23-28.02'!E:E,B22)</f>
        <v>0</v>
      </c>
      <c r="Q22" s="39">
        <f ca="1">SUMIFS('Отчет 23-28.02'!H:H,'Отчет 23-28.02'!D:D,"Возврат выручки",'Отчет 23-28.02'!E:E,B22)</f>
        <v>0</v>
      </c>
      <c r="R22" s="40">
        <f t="shared" ca="1" si="1"/>
        <v>0</v>
      </c>
      <c r="S22" s="41">
        <f ca="1">SUMIFS('Отчет 23-28.02'!P:P,'Отчет 23-28.02'!C:C,"Продажи",'Отчет 23-28.02'!E:E,B22)</f>
        <v>0</v>
      </c>
      <c r="T22" s="42">
        <f ca="1">SUMIFS('Отчет 23-28.02'!P:P,'Отчет 23-28.02'!C:C,"Возвраты",'Отчет 23-28.02'!E:E,B22)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23-28.02'!P:P,'Отчет 23-28.02'!C:C,"Вознаграждение Ozon",'Отчет 23-28.02'!E:E,B22)</f>
        <v>0</v>
      </c>
      <c r="Y22" s="45">
        <f t="shared" ca="1" si="4"/>
        <v>0</v>
      </c>
      <c r="Z22" s="42">
        <f ca="1">-SUMIFS('Отчет 23-28.02'!P:P,'Отчет 23-28.02'!C:C,"Услуги доставки",'Отчет 23-28.02'!E:E,B22)</f>
        <v>0</v>
      </c>
      <c r="AA22" s="32"/>
      <c r="AB22" s="55"/>
      <c r="AC22" s="42"/>
      <c r="AD22" s="46" t="e">
        <f t="shared" ca="1" si="17"/>
        <v>#DIV/0!</v>
      </c>
      <c r="AE22" s="47" t="e">
        <f t="shared" ca="1" si="5"/>
        <v>#DIV/0!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 t="e">
        <f t="array" aca="1" ref="AL22" ca="1">_xlfn.IFS(R22=0,AE22,R22&lt;0,AE22/-R22,R22&gt;0,AE22/R22)</f>
        <v>#DIV/0!</v>
      </c>
      <c r="AM22" s="50">
        <f t="shared" ca="1" si="11"/>
        <v>0</v>
      </c>
      <c r="AN22" s="51" t="e">
        <f t="shared" ca="1" si="12"/>
        <v>#DIV/0!</v>
      </c>
      <c r="AP22" s="53" t="e">
        <f t="shared" ca="1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23-28.02'!H:H,'Отчет 23-28.02'!D:D,"Выручка",'Отчет 23-28.02'!E:E,B23)</f>
        <v>0</v>
      </c>
      <c r="Q23" s="39">
        <f ca="1">SUMIFS('Отчет 23-28.02'!H:H,'Отчет 23-28.02'!D:D,"Возврат выручки",'Отчет 23-28.02'!E:E,B23)</f>
        <v>0</v>
      </c>
      <c r="R23" s="40">
        <f t="shared" ca="1" si="1"/>
        <v>0</v>
      </c>
      <c r="S23" s="41">
        <f ca="1">SUMIFS('Отчет 23-28.02'!P:P,'Отчет 23-28.02'!C:C,"Продажи",'Отчет 23-28.02'!E:E,B23)</f>
        <v>0</v>
      </c>
      <c r="T23" s="42">
        <f ca="1">SUMIFS('Отчет 23-28.02'!P:P,'Отчет 23-28.02'!C:C,"Возвраты",'Отчет 23-28.02'!E:E,B23)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23-28.02'!P:P,'Отчет 23-28.02'!C:C,"Вознаграждение Ozon",'Отчет 23-28.02'!E:E,B23)</f>
        <v>0</v>
      </c>
      <c r="Y23" s="45">
        <f t="shared" ca="1" si="4"/>
        <v>0</v>
      </c>
      <c r="Z23" s="42">
        <f ca="1">-SUMIFS('Отчет 23-28.02'!P:P,'Отчет 23-28.02'!C:C,"Услуги доставки",'Отчет 23-28.02'!E:E,B23)</f>
        <v>0</v>
      </c>
      <c r="AA23" s="32"/>
      <c r="AB23" s="55"/>
      <c r="AC23" s="42"/>
      <c r="AD23" s="46" t="e">
        <f t="shared" ca="1" si="17"/>
        <v>#DIV/0!</v>
      </c>
      <c r="AE23" s="47" t="e">
        <f t="shared" ca="1" si="5"/>
        <v>#DIV/0!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 t="e">
        <f t="array" aca="1" ref="AL23" ca="1">_xlfn.IFS(R23=0,AE23,R23&lt;0,AE23/-R23,R23&gt;0,AE23/R23)</f>
        <v>#DIV/0!</v>
      </c>
      <c r="AM23" s="50">
        <f t="shared" ca="1" si="11"/>
        <v>0</v>
      </c>
      <c r="AN23" s="51" t="e">
        <f t="shared" ca="1" si="12"/>
        <v>#DIV/0!</v>
      </c>
      <c r="AP23" s="53" t="e">
        <f t="shared" ca="1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23-28.02'!H:H,'Отчет 23-28.02'!D:D,"Выручка",'Отчет 23-28.02'!E:E,B24)</f>
        <v>0</v>
      </c>
      <c r="Q24" s="39">
        <f ca="1">SUMIFS('Отчет 23-28.02'!H:H,'Отчет 23-28.02'!D:D,"Возврат выручки",'Отчет 23-28.02'!E:E,B24)</f>
        <v>0</v>
      </c>
      <c r="R24" s="40">
        <f t="shared" ca="1" si="1"/>
        <v>0</v>
      </c>
      <c r="S24" s="41">
        <f ca="1">SUMIFS('Отчет 23-28.02'!P:P,'Отчет 23-28.02'!C:C,"Продажи",'Отчет 23-28.02'!E:E,B24)</f>
        <v>0</v>
      </c>
      <c r="T24" s="42">
        <f ca="1">SUMIFS('Отчет 23-28.02'!P:P,'Отчет 23-28.02'!C:C,"Возвраты",'Отчет 23-28.02'!E:E,B24)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23-28.02'!P:P,'Отчет 23-28.02'!C:C,"Вознаграждение Ozon",'Отчет 23-28.02'!E:E,B24)</f>
        <v>0</v>
      </c>
      <c r="Y24" s="45">
        <f t="shared" ca="1" si="4"/>
        <v>0</v>
      </c>
      <c r="Z24" s="42">
        <f ca="1">-SUMIFS('Отчет 23-28.02'!P:P,'Отчет 23-28.02'!C:C,"Услуги доставки",'Отчет 23-28.02'!E:E,B24)</f>
        <v>0</v>
      </c>
      <c r="AA24" s="32"/>
      <c r="AB24" s="55"/>
      <c r="AC24" s="42"/>
      <c r="AD24" s="46" t="e">
        <f t="shared" ca="1" si="17"/>
        <v>#DIV/0!</v>
      </c>
      <c r="AE24" s="47" t="e">
        <f t="shared" ca="1" si="5"/>
        <v>#DIV/0!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 t="e">
        <f t="array" aca="1" ref="AL24" ca="1">_xlfn.IFS(R24=0,AE24,R24&lt;0,AE24/-R24,R24&gt;0,AE24/R24)</f>
        <v>#DIV/0!</v>
      </c>
      <c r="AM24" s="50">
        <f t="shared" ca="1" si="11"/>
        <v>0</v>
      </c>
      <c r="AN24" s="51" t="e">
        <f t="shared" ca="1" si="12"/>
        <v>#DIV/0!</v>
      </c>
      <c r="AP24" s="53" t="e">
        <f t="shared" ca="1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ca="1" si="20"/>
        <v>#DIV/0!</v>
      </c>
      <c r="AE26" s="74" t="e">
        <f t="shared" ca="1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 ca="1"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23-28.02'!H:H,'Отчет 23-28.02'!D:D,"Выручка",'Отчет 23-28.02'!E:E,B28)</f>
        <v>0</v>
      </c>
      <c r="Q28" s="39">
        <f ca="1">SUMIFS('Отчет 23-28.02'!H:H,'Отчет 23-28.02'!D:D,"Возврат выручки",'Отчет 23-28.02'!E:E,B28)</f>
        <v>0</v>
      </c>
      <c r="R28" s="40">
        <f t="shared" ref="R28:R47" ca="1" si="24">P28-Q28</f>
        <v>0</v>
      </c>
      <c r="S28" s="41">
        <f ca="1">SUMIFS('Отчет 23-28.02'!P:P,'Отчет 23-28.02'!C:C,"Продажи",'Отчет 23-28.02'!E:E,B28)</f>
        <v>0</v>
      </c>
      <c r="T28" s="42">
        <f ca="1">SUMIFS('Отчет 23-28.02'!P:P,'Отчет 23-28.02'!C:C,"Возвраты",'Отчет 23-28.02'!E:E,B28)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23-28.02'!P:P,'Отчет 23-28.02'!C:C,"Вознаграждение Ozon",'Отчет 23-28.02'!E:E,B28)</f>
        <v>0</v>
      </c>
      <c r="Y28" s="45">
        <f t="shared" ref="Y28:Y47" ca="1" si="28">IF(U28=0,0,X28/U28)</f>
        <v>0</v>
      </c>
      <c r="Z28" s="42">
        <f ca="1">-SUMIFS('Отчет 23-28.02'!P:P,'Отчет 23-28.02'!C:C,"Услуги доставки",'Отчет 23-28.02'!E:E,B28)</f>
        <v>0</v>
      </c>
      <c r="AA28" s="32"/>
      <c r="AB28" s="55"/>
      <c r="AC28" s="42"/>
      <c r="AD28" s="46" t="e">
        <f t="shared" ref="AD28:AD47" ca="1" si="29">U28*1%/$AE$1</f>
        <v>#DIV/0!</v>
      </c>
      <c r="AE28" s="47" t="e">
        <f t="shared" ref="AE28:AE47" ca="1" si="30">U28-W28-X28-Z28-AA28-AB28-AC28-AD28</f>
        <v>#DIV/0!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 t="e">
        <f t="array" aca="1" ref="AL28" ca="1">_xlfn.IFS(R28=0,AE28,R28&lt;0,AE28/-R28,R28&gt;0,AE28/R28)</f>
        <v>#DIV/0!</v>
      </c>
      <c r="AM28" s="50">
        <f t="shared" ref="AM28:AM47" ca="1" si="36">IF(AG28=0,0,AL28/AG28)</f>
        <v>0</v>
      </c>
      <c r="AN28" s="51" t="e">
        <f t="shared" ref="AN28:AN47" ca="1" si="37">IF(AH28=0,0,AL28/AH28)</f>
        <v>#DIV/0!</v>
      </c>
      <c r="AP28" s="53" t="e">
        <f t="shared" ref="AP28:AP47" ca="1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23-28.02'!H:H,'Отчет 23-28.02'!D:D,"Выручка",'Отчет 23-28.02'!E:E,B29)</f>
        <v>0</v>
      </c>
      <c r="Q29" s="39">
        <f ca="1">SUMIFS('Отчет 23-28.02'!H:H,'Отчет 23-28.02'!D:D,"Возврат выручки",'Отчет 23-28.02'!E:E,B29)</f>
        <v>0</v>
      </c>
      <c r="R29" s="40">
        <f t="shared" ca="1" si="24"/>
        <v>0</v>
      </c>
      <c r="S29" s="41">
        <f ca="1">SUMIFS('Отчет 23-28.02'!P:P,'Отчет 23-28.02'!C:C,"Продажи",'Отчет 23-28.02'!E:E,B29)</f>
        <v>0</v>
      </c>
      <c r="T29" s="42">
        <f ca="1">SUMIFS('Отчет 23-28.02'!P:P,'Отчет 23-28.02'!C:C,"Возвраты",'Отчет 23-28.02'!E:E,B29)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23-28.02'!P:P,'Отчет 23-28.02'!C:C,"Вознаграждение Ozon",'Отчет 23-28.02'!E:E,B29)</f>
        <v>0</v>
      </c>
      <c r="Y29" s="45">
        <f t="shared" ca="1" si="28"/>
        <v>0</v>
      </c>
      <c r="Z29" s="42">
        <f ca="1">-SUMIFS('Отчет 23-28.02'!P:P,'Отчет 23-28.02'!C:C,"Услуги доставки",'Отчет 23-28.02'!E:E,B29)</f>
        <v>0</v>
      </c>
      <c r="AA29" s="32"/>
      <c r="AB29" s="55"/>
      <c r="AC29" s="42"/>
      <c r="AD29" s="46" t="e">
        <f t="shared" ca="1" si="29"/>
        <v>#DIV/0!</v>
      </c>
      <c r="AE29" s="47" t="e">
        <f t="shared" ca="1" si="30"/>
        <v>#DIV/0!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 t="e">
        <f t="array" aca="1" ref="AL29" ca="1">_xlfn.IFS(R29=0,AE29,R29&lt;0,AE29/-R29,R29&gt;0,AE29/R29)</f>
        <v>#DIV/0!</v>
      </c>
      <c r="AM29" s="50">
        <f t="shared" ca="1" si="36"/>
        <v>0</v>
      </c>
      <c r="AN29" s="51" t="e">
        <f t="shared" ca="1" si="37"/>
        <v>#DIV/0!</v>
      </c>
      <c r="AP29" s="53" t="e">
        <f t="shared" ca="1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23-28.02'!H:H,'Отчет 23-28.02'!D:D,"Выручка",'Отчет 23-28.02'!E:E,B30)</f>
        <v>0</v>
      </c>
      <c r="Q30" s="39">
        <f ca="1">SUMIFS('Отчет 23-28.02'!H:H,'Отчет 23-28.02'!D:D,"Возврат выручки",'Отчет 23-28.02'!E:E,B30)</f>
        <v>0</v>
      </c>
      <c r="R30" s="40">
        <f t="shared" ca="1" si="24"/>
        <v>0</v>
      </c>
      <c r="S30" s="41">
        <f ca="1">SUMIFS('Отчет 23-28.02'!P:P,'Отчет 23-28.02'!C:C,"Продажи",'Отчет 23-28.02'!E:E,B30)</f>
        <v>0</v>
      </c>
      <c r="T30" s="42">
        <f ca="1">SUMIFS('Отчет 23-28.02'!P:P,'Отчет 23-28.02'!C:C,"Возвраты",'Отчет 23-28.02'!E:E,B30)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23-28.02'!P:P,'Отчет 23-28.02'!C:C,"Вознаграждение Ozon",'Отчет 23-28.02'!E:E,B30)</f>
        <v>0</v>
      </c>
      <c r="Y30" s="45">
        <f t="shared" ca="1" si="28"/>
        <v>0</v>
      </c>
      <c r="Z30" s="42">
        <f ca="1">-SUMIFS('Отчет 23-28.02'!P:P,'Отчет 23-28.02'!C:C,"Услуги доставки",'Отчет 23-28.02'!E:E,B30)</f>
        <v>0</v>
      </c>
      <c r="AA30" s="32"/>
      <c r="AB30" s="55"/>
      <c r="AC30" s="42"/>
      <c r="AD30" s="46" t="e">
        <f t="shared" ca="1" si="29"/>
        <v>#DIV/0!</v>
      </c>
      <c r="AE30" s="47" t="e">
        <f t="shared" ca="1" si="30"/>
        <v>#DIV/0!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 t="e">
        <f t="array" aca="1" ref="AL30" ca="1">_xlfn.IFS(R30=0,AE30,R30&lt;0,AE30/-R30,R30&gt;0,AE30/R30)</f>
        <v>#DIV/0!</v>
      </c>
      <c r="AM30" s="50">
        <f t="shared" ca="1" si="36"/>
        <v>0</v>
      </c>
      <c r="AN30" s="51" t="e">
        <f t="shared" ca="1" si="37"/>
        <v>#DIV/0!</v>
      </c>
      <c r="AP30" s="53" t="e">
        <f t="shared" ca="1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23-28.02'!H:H,'Отчет 23-28.02'!D:D,"Выручка",'Отчет 23-28.02'!E:E,B31)</f>
        <v>0</v>
      </c>
      <c r="Q31" s="39">
        <f ca="1">SUMIFS('Отчет 23-28.02'!H:H,'Отчет 23-28.02'!D:D,"Возврат выручки",'Отчет 23-28.02'!E:E,B31)</f>
        <v>0</v>
      </c>
      <c r="R31" s="40">
        <f t="shared" ca="1" si="24"/>
        <v>0</v>
      </c>
      <c r="S31" s="41">
        <f ca="1">SUMIFS('Отчет 23-28.02'!P:P,'Отчет 23-28.02'!C:C,"Продажи",'Отчет 23-28.02'!E:E,B31)</f>
        <v>0</v>
      </c>
      <c r="T31" s="42">
        <f ca="1">SUMIFS('Отчет 23-28.02'!P:P,'Отчет 23-28.02'!C:C,"Возвраты",'Отчет 23-28.02'!E:E,B31)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23-28.02'!P:P,'Отчет 23-28.02'!C:C,"Вознаграждение Ozon",'Отчет 23-28.02'!E:E,B31)</f>
        <v>0</v>
      </c>
      <c r="Y31" s="45">
        <f t="shared" ca="1" si="28"/>
        <v>0</v>
      </c>
      <c r="Z31" s="42">
        <f ca="1">-SUMIFS('Отчет 23-28.02'!P:P,'Отчет 23-28.02'!C:C,"Услуги доставки",'Отчет 23-28.02'!E:E,B31)</f>
        <v>0</v>
      </c>
      <c r="AA31" s="32"/>
      <c r="AB31" s="55"/>
      <c r="AC31" s="42"/>
      <c r="AD31" s="46" t="e">
        <f t="shared" ca="1" si="29"/>
        <v>#DIV/0!</v>
      </c>
      <c r="AE31" s="47" t="e">
        <f t="shared" ca="1" si="30"/>
        <v>#DIV/0!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 t="e">
        <f t="array" aca="1" ref="AL31" ca="1">_xlfn.IFS(R31=0,AE31,R31&lt;0,AE31/-R31,R31&gt;0,AE31/R31)</f>
        <v>#DIV/0!</v>
      </c>
      <c r="AM31" s="50">
        <f t="shared" ca="1" si="36"/>
        <v>0</v>
      </c>
      <c r="AN31" s="51" t="e">
        <f t="shared" ca="1" si="37"/>
        <v>#DIV/0!</v>
      </c>
      <c r="AP31" s="53" t="e">
        <f t="shared" ca="1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23-28.02'!H:H,'Отчет 23-28.02'!D:D,"Выручка",'Отчет 23-28.02'!E:E,B32)</f>
        <v>0</v>
      </c>
      <c r="Q32" s="39">
        <f ca="1">SUMIFS('Отчет 23-28.02'!H:H,'Отчет 23-28.02'!D:D,"Возврат выручки",'Отчет 23-28.02'!E:E,B32)</f>
        <v>0</v>
      </c>
      <c r="R32" s="40">
        <f t="shared" ca="1" si="24"/>
        <v>0</v>
      </c>
      <c r="S32" s="41">
        <f ca="1">SUMIFS('Отчет 23-28.02'!P:P,'Отчет 23-28.02'!C:C,"Продажи",'Отчет 23-28.02'!E:E,B32)</f>
        <v>0</v>
      </c>
      <c r="T32" s="42">
        <f ca="1">SUMIFS('Отчет 23-28.02'!P:P,'Отчет 23-28.02'!C:C,"Возвраты",'Отчет 23-28.02'!E:E,B32)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23-28.02'!P:P,'Отчет 23-28.02'!C:C,"Вознаграждение Ozon",'Отчет 23-28.02'!E:E,B32)</f>
        <v>0</v>
      </c>
      <c r="Y32" s="45">
        <f t="shared" ca="1" si="28"/>
        <v>0</v>
      </c>
      <c r="Z32" s="42">
        <f ca="1">-SUMIFS('Отчет 23-28.02'!P:P,'Отчет 23-28.02'!C:C,"Услуги доставки",'Отчет 23-28.02'!E:E,B32)</f>
        <v>0</v>
      </c>
      <c r="AA32" s="32"/>
      <c r="AB32" s="55"/>
      <c r="AC32" s="42"/>
      <c r="AD32" s="46" t="e">
        <f t="shared" ca="1" si="29"/>
        <v>#DIV/0!</v>
      </c>
      <c r="AE32" s="47" t="e">
        <f t="shared" ca="1" si="30"/>
        <v>#DIV/0!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 t="e">
        <f t="array" aca="1" ref="AL32" ca="1">_xlfn.IFS(R32=0,AE32,R32&lt;0,AE32/-R32,R32&gt;0,AE32/R32)</f>
        <v>#DIV/0!</v>
      </c>
      <c r="AM32" s="50">
        <f t="shared" ca="1" si="36"/>
        <v>0</v>
      </c>
      <c r="AN32" s="51" t="e">
        <f t="shared" ca="1" si="37"/>
        <v>#DIV/0!</v>
      </c>
      <c r="AP32" s="53" t="e">
        <f t="shared" ca="1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23-28.02'!H:H,'Отчет 23-28.02'!D:D,"Выручка",'Отчет 23-28.02'!E:E,B33)</f>
        <v>0</v>
      </c>
      <c r="Q33" s="39">
        <f ca="1">SUMIFS('Отчет 23-28.02'!H:H,'Отчет 23-28.02'!D:D,"Возврат выручки",'Отчет 23-28.02'!E:E,B33)</f>
        <v>0</v>
      </c>
      <c r="R33" s="40">
        <f t="shared" ca="1" si="24"/>
        <v>0</v>
      </c>
      <c r="S33" s="41">
        <f ca="1">SUMIFS('Отчет 23-28.02'!P:P,'Отчет 23-28.02'!C:C,"Продажи",'Отчет 23-28.02'!E:E,B33)</f>
        <v>0</v>
      </c>
      <c r="T33" s="42">
        <f ca="1">SUMIFS('Отчет 23-28.02'!P:P,'Отчет 23-28.02'!C:C,"Возвраты",'Отчет 23-28.02'!E:E,B33)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23-28.02'!P:P,'Отчет 23-28.02'!C:C,"Вознаграждение Ozon",'Отчет 23-28.02'!E:E,B33)</f>
        <v>0</v>
      </c>
      <c r="Y33" s="45">
        <f t="shared" ca="1" si="28"/>
        <v>0</v>
      </c>
      <c r="Z33" s="42">
        <f ca="1">-SUMIFS('Отчет 23-28.02'!P:P,'Отчет 23-28.02'!C:C,"Услуги доставки",'Отчет 23-28.02'!E:E,B33)</f>
        <v>0</v>
      </c>
      <c r="AA33" s="32"/>
      <c r="AB33" s="55"/>
      <c r="AC33" s="42"/>
      <c r="AD33" s="46" t="e">
        <f t="shared" ca="1" si="29"/>
        <v>#DIV/0!</v>
      </c>
      <c r="AE33" s="47" t="e">
        <f t="shared" ca="1" si="30"/>
        <v>#DIV/0!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 t="e">
        <f t="array" aca="1" ref="AL33" ca="1">_xlfn.IFS(R33=0,AE33,R33&lt;0,AE33/-R33,R33&gt;0,AE33/R33)</f>
        <v>#DIV/0!</v>
      </c>
      <c r="AM33" s="50">
        <f t="shared" ca="1" si="36"/>
        <v>0</v>
      </c>
      <c r="AN33" s="51" t="e">
        <f t="shared" ca="1" si="37"/>
        <v>#DIV/0!</v>
      </c>
      <c r="AP33" s="53" t="e">
        <f t="shared" ca="1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23-28.02'!H:H,'Отчет 23-28.02'!D:D,"Выручка",'Отчет 23-28.02'!E:E,B34)</f>
        <v>0</v>
      </c>
      <c r="Q34" s="39">
        <f ca="1">SUMIFS('Отчет 23-28.02'!H:H,'Отчет 23-28.02'!D:D,"Возврат выручки",'Отчет 23-28.02'!E:E,B34)</f>
        <v>0</v>
      </c>
      <c r="R34" s="40">
        <f t="shared" ca="1" si="24"/>
        <v>0</v>
      </c>
      <c r="S34" s="41">
        <f ca="1">SUMIFS('Отчет 23-28.02'!P:P,'Отчет 23-28.02'!C:C,"Продажи",'Отчет 23-28.02'!E:E,B34)</f>
        <v>0</v>
      </c>
      <c r="T34" s="42">
        <f ca="1">SUMIFS('Отчет 23-28.02'!P:P,'Отчет 23-28.02'!C:C,"Возвраты",'Отчет 23-28.02'!E:E,B34)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23-28.02'!P:P,'Отчет 23-28.02'!C:C,"Вознаграждение Ozon",'Отчет 23-28.02'!E:E,B34)</f>
        <v>0</v>
      </c>
      <c r="Y34" s="45">
        <f t="shared" ca="1" si="28"/>
        <v>0</v>
      </c>
      <c r="Z34" s="42">
        <f ca="1">-SUMIFS('Отчет 23-28.02'!P:P,'Отчет 23-28.02'!C:C,"Услуги доставки",'Отчет 23-28.02'!E:E,B34)</f>
        <v>0</v>
      </c>
      <c r="AA34" s="32"/>
      <c r="AB34" s="55"/>
      <c r="AC34" s="42"/>
      <c r="AD34" s="46" t="e">
        <f t="shared" ca="1" si="29"/>
        <v>#DIV/0!</v>
      </c>
      <c r="AE34" s="47" t="e">
        <f t="shared" ca="1" si="30"/>
        <v>#DIV/0!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 t="e">
        <f t="array" aca="1" ref="AL34" ca="1">_xlfn.IFS(R34=0,AE34,R34&lt;0,AE34/-R34,R34&gt;0,AE34/R34)</f>
        <v>#DIV/0!</v>
      </c>
      <c r="AM34" s="50">
        <f t="shared" ca="1" si="36"/>
        <v>0</v>
      </c>
      <c r="AN34" s="51" t="e">
        <f t="shared" ca="1" si="37"/>
        <v>#DIV/0!</v>
      </c>
      <c r="AP34" s="53" t="e">
        <f t="shared" ca="1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23-28.02'!H:H,'Отчет 23-28.02'!D:D,"Выручка",'Отчет 23-28.02'!E:E,B35)</f>
        <v>0</v>
      </c>
      <c r="Q35" s="39">
        <f ca="1">SUMIFS('Отчет 23-28.02'!H:H,'Отчет 23-28.02'!D:D,"Возврат выручки",'Отчет 23-28.02'!E:E,B35)</f>
        <v>0</v>
      </c>
      <c r="R35" s="40">
        <f t="shared" ca="1" si="24"/>
        <v>0</v>
      </c>
      <c r="S35" s="41">
        <f ca="1">SUMIFS('Отчет 23-28.02'!P:P,'Отчет 23-28.02'!C:C,"Продажи",'Отчет 23-28.02'!E:E,B35)</f>
        <v>0</v>
      </c>
      <c r="T35" s="42">
        <f ca="1">SUMIFS('Отчет 23-28.02'!P:P,'Отчет 23-28.02'!C:C,"Возвраты",'Отчет 23-28.02'!E:E,B35)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23-28.02'!P:P,'Отчет 23-28.02'!C:C,"Вознаграждение Ozon",'Отчет 23-28.02'!E:E,B35)</f>
        <v>0</v>
      </c>
      <c r="Y35" s="45">
        <f t="shared" ca="1" si="28"/>
        <v>0</v>
      </c>
      <c r="Z35" s="42">
        <f ca="1">-SUMIFS('Отчет 23-28.02'!P:P,'Отчет 23-28.02'!C:C,"Услуги доставки",'Отчет 23-28.02'!E:E,B35)</f>
        <v>0</v>
      </c>
      <c r="AA35" s="32"/>
      <c r="AB35" s="55"/>
      <c r="AC35" s="42"/>
      <c r="AD35" s="46" t="e">
        <f t="shared" ca="1" si="29"/>
        <v>#DIV/0!</v>
      </c>
      <c r="AE35" s="47" t="e">
        <f t="shared" ca="1" si="30"/>
        <v>#DIV/0!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 t="e">
        <f t="array" aca="1" ref="AL35" ca="1">_xlfn.IFS(R35=0,AE35,R35&lt;0,AE35/-R35,R35&gt;0,AE35/R35)</f>
        <v>#DIV/0!</v>
      </c>
      <c r="AM35" s="50">
        <f t="shared" ca="1" si="36"/>
        <v>0</v>
      </c>
      <c r="AN35" s="51" t="e">
        <f t="shared" ca="1" si="37"/>
        <v>#DIV/0!</v>
      </c>
      <c r="AP35" s="53" t="e">
        <f t="shared" ca="1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23-28.02'!H:H,'Отчет 23-28.02'!D:D,"Выручка",'Отчет 23-28.02'!E:E,B36)</f>
        <v>0</v>
      </c>
      <c r="Q36" s="39">
        <f ca="1">SUMIFS('Отчет 23-28.02'!H:H,'Отчет 23-28.02'!D:D,"Возврат выручки",'Отчет 23-28.02'!E:E,B36)</f>
        <v>0</v>
      </c>
      <c r="R36" s="40">
        <f t="shared" ca="1" si="24"/>
        <v>0</v>
      </c>
      <c r="S36" s="41">
        <f ca="1">SUMIFS('Отчет 23-28.02'!P:P,'Отчет 23-28.02'!C:C,"Продажи",'Отчет 23-28.02'!E:E,B36)</f>
        <v>0</v>
      </c>
      <c r="T36" s="42">
        <f ca="1">SUMIFS('Отчет 23-28.02'!P:P,'Отчет 23-28.02'!C:C,"Возвраты",'Отчет 23-28.02'!E:E,B36)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23-28.02'!P:P,'Отчет 23-28.02'!C:C,"Вознаграждение Ozon",'Отчет 23-28.02'!E:E,B36)</f>
        <v>0</v>
      </c>
      <c r="Y36" s="45">
        <f t="shared" ca="1" si="28"/>
        <v>0</v>
      </c>
      <c r="Z36" s="42">
        <f ca="1">-SUMIFS('Отчет 23-28.02'!P:P,'Отчет 23-28.02'!C:C,"Услуги доставки",'Отчет 23-28.02'!E:E,B36)</f>
        <v>0</v>
      </c>
      <c r="AA36" s="32"/>
      <c r="AB36" s="55"/>
      <c r="AC36" s="42"/>
      <c r="AD36" s="46" t="e">
        <f t="shared" ca="1" si="29"/>
        <v>#DIV/0!</v>
      </c>
      <c r="AE36" s="47" t="e">
        <f t="shared" ca="1" si="30"/>
        <v>#DIV/0!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 t="e">
        <f t="array" aca="1" ref="AL36" ca="1">_xlfn.IFS(R36=0,AE36,R36&lt;0,AE36/-R36,R36&gt;0,AE36/R36)</f>
        <v>#DIV/0!</v>
      </c>
      <c r="AM36" s="50">
        <f t="shared" ca="1" si="36"/>
        <v>0</v>
      </c>
      <c r="AN36" s="51" t="e">
        <f t="shared" ca="1" si="37"/>
        <v>#DIV/0!</v>
      </c>
      <c r="AP36" s="53" t="e">
        <f t="shared" ca="1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23-28.02'!H:H,'Отчет 23-28.02'!D:D,"Выручка",'Отчет 23-28.02'!E:E,B37)</f>
        <v>0</v>
      </c>
      <c r="Q37" s="39">
        <f ca="1">SUMIFS('Отчет 23-28.02'!H:H,'Отчет 23-28.02'!D:D,"Возврат выручки",'Отчет 23-28.02'!E:E,B37)</f>
        <v>0</v>
      </c>
      <c r="R37" s="40">
        <f t="shared" ca="1" si="24"/>
        <v>0</v>
      </c>
      <c r="S37" s="41">
        <f ca="1">SUMIFS('Отчет 23-28.02'!P:P,'Отчет 23-28.02'!C:C,"Продажи",'Отчет 23-28.02'!E:E,B37)</f>
        <v>0</v>
      </c>
      <c r="T37" s="42">
        <f ca="1">SUMIFS('Отчет 23-28.02'!P:P,'Отчет 23-28.02'!C:C,"Возвраты",'Отчет 23-28.02'!E:E,B37)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23-28.02'!P:P,'Отчет 23-28.02'!C:C,"Вознаграждение Ozon",'Отчет 23-28.02'!E:E,B37)</f>
        <v>0</v>
      </c>
      <c r="Y37" s="45">
        <f t="shared" ca="1" si="28"/>
        <v>0</v>
      </c>
      <c r="Z37" s="42">
        <f ca="1">-SUMIFS('Отчет 23-28.02'!P:P,'Отчет 23-28.02'!C:C,"Услуги доставки",'Отчет 23-28.02'!E:E,B37)</f>
        <v>0</v>
      </c>
      <c r="AA37" s="32"/>
      <c r="AB37" s="55"/>
      <c r="AC37" s="42"/>
      <c r="AD37" s="46" t="e">
        <f t="shared" ca="1" si="29"/>
        <v>#DIV/0!</v>
      </c>
      <c r="AE37" s="47" t="e">
        <f t="shared" ca="1" si="30"/>
        <v>#DIV/0!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 t="e">
        <f t="array" aca="1" ref="AL37" ca="1">_xlfn.IFS(R37=0,AE37,R37&lt;0,AE37/-R37,R37&gt;0,AE37/R37)</f>
        <v>#DIV/0!</v>
      </c>
      <c r="AM37" s="50">
        <f t="shared" ca="1" si="36"/>
        <v>0</v>
      </c>
      <c r="AN37" s="51" t="e">
        <f t="shared" ca="1" si="37"/>
        <v>#DIV/0!</v>
      </c>
      <c r="AP37" s="53" t="e">
        <f t="shared" ca="1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23-28.02'!H:H,'Отчет 23-28.02'!D:D,"Выручка",'Отчет 23-28.02'!E:E,B38)</f>
        <v>0</v>
      </c>
      <c r="Q38" s="39">
        <f ca="1">SUMIFS('Отчет 23-28.02'!H:H,'Отчет 23-28.02'!D:D,"Возврат выручки",'Отчет 23-28.02'!E:E,B38)</f>
        <v>0</v>
      </c>
      <c r="R38" s="40">
        <f t="shared" ca="1" si="24"/>
        <v>0</v>
      </c>
      <c r="S38" s="41">
        <f ca="1">SUMIFS('Отчет 23-28.02'!P:P,'Отчет 23-28.02'!C:C,"Продажи",'Отчет 23-28.02'!E:E,B38)</f>
        <v>0</v>
      </c>
      <c r="T38" s="42">
        <f ca="1">SUMIFS('Отчет 23-28.02'!P:P,'Отчет 23-28.02'!C:C,"Возвраты",'Отчет 23-28.02'!E:E,B38)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23-28.02'!P:P,'Отчет 23-28.02'!C:C,"Вознаграждение Ozon",'Отчет 23-28.02'!E:E,B38)</f>
        <v>0</v>
      </c>
      <c r="Y38" s="45">
        <f t="shared" ca="1" si="28"/>
        <v>0</v>
      </c>
      <c r="Z38" s="42">
        <f ca="1">-SUMIFS('Отчет 23-28.02'!P:P,'Отчет 23-28.02'!C:C,"Услуги доставки",'Отчет 23-28.02'!E:E,B38)</f>
        <v>0</v>
      </c>
      <c r="AA38" s="32"/>
      <c r="AB38" s="55"/>
      <c r="AC38" s="42"/>
      <c r="AD38" s="46" t="e">
        <f t="shared" ca="1" si="29"/>
        <v>#DIV/0!</v>
      </c>
      <c r="AE38" s="47" t="e">
        <f t="shared" ca="1" si="30"/>
        <v>#DIV/0!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 t="e">
        <f t="array" aca="1" ref="AL38" ca="1">_xlfn.IFS(R38=0,AE38,R38&lt;0,AE38/-R38,R38&gt;0,AE38/R38)</f>
        <v>#DIV/0!</v>
      </c>
      <c r="AM38" s="50">
        <f t="shared" ca="1" si="36"/>
        <v>0</v>
      </c>
      <c r="AN38" s="51" t="e">
        <f t="shared" ca="1" si="37"/>
        <v>#DIV/0!</v>
      </c>
      <c r="AP38" s="53" t="e">
        <f t="shared" ca="1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23-28.02'!H:H,'Отчет 23-28.02'!D:D,"Выручка",'Отчет 23-28.02'!E:E,B39)</f>
        <v>0</v>
      </c>
      <c r="Q39" s="39">
        <f ca="1">SUMIFS('Отчет 23-28.02'!H:H,'Отчет 23-28.02'!D:D,"Возврат выручки",'Отчет 23-28.02'!E:E,B39)</f>
        <v>0</v>
      </c>
      <c r="R39" s="40">
        <f t="shared" ca="1" si="24"/>
        <v>0</v>
      </c>
      <c r="S39" s="41">
        <f ca="1">SUMIFS('Отчет 23-28.02'!P:P,'Отчет 23-28.02'!C:C,"Продажи",'Отчет 23-28.02'!E:E,B39)</f>
        <v>0</v>
      </c>
      <c r="T39" s="42">
        <f ca="1">SUMIFS('Отчет 23-28.02'!P:P,'Отчет 23-28.02'!C:C,"Возвраты",'Отчет 23-28.02'!E:E,B39)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23-28.02'!P:P,'Отчет 23-28.02'!C:C,"Вознаграждение Ozon",'Отчет 23-28.02'!E:E,B39)</f>
        <v>0</v>
      </c>
      <c r="Y39" s="45">
        <f t="shared" ca="1" si="28"/>
        <v>0</v>
      </c>
      <c r="Z39" s="42">
        <f ca="1">-SUMIFS('Отчет 23-28.02'!P:P,'Отчет 23-28.02'!C:C,"Услуги доставки",'Отчет 23-28.02'!E:E,B39)</f>
        <v>0</v>
      </c>
      <c r="AA39" s="32"/>
      <c r="AB39" s="55"/>
      <c r="AC39" s="42"/>
      <c r="AD39" s="46" t="e">
        <f t="shared" ca="1" si="29"/>
        <v>#DIV/0!</v>
      </c>
      <c r="AE39" s="47" t="e">
        <f t="shared" ca="1" si="30"/>
        <v>#DIV/0!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 t="e">
        <f t="array" aca="1" ref="AL39" ca="1">_xlfn.IFS(R39=0,AE39,R39&lt;0,AE39/-R39,R39&gt;0,AE39/R39)</f>
        <v>#DIV/0!</v>
      </c>
      <c r="AM39" s="50">
        <f t="shared" ca="1" si="36"/>
        <v>0</v>
      </c>
      <c r="AN39" s="51" t="e">
        <f t="shared" ca="1" si="37"/>
        <v>#DIV/0!</v>
      </c>
      <c r="AP39" s="53" t="e">
        <f t="shared" ca="1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23-28.02'!H:H,'Отчет 23-28.02'!D:D,"Выручка",'Отчет 23-28.02'!E:E,B40)</f>
        <v>0</v>
      </c>
      <c r="Q40" s="39">
        <f ca="1">SUMIFS('Отчет 23-28.02'!H:H,'Отчет 23-28.02'!D:D,"Возврат выручки",'Отчет 23-28.02'!E:E,B40)</f>
        <v>0</v>
      </c>
      <c r="R40" s="40">
        <f t="shared" ca="1" si="24"/>
        <v>0</v>
      </c>
      <c r="S40" s="41">
        <f ca="1">SUMIFS('Отчет 23-28.02'!P:P,'Отчет 23-28.02'!C:C,"Продажи",'Отчет 23-28.02'!E:E,B40)</f>
        <v>0</v>
      </c>
      <c r="T40" s="42">
        <f ca="1">SUMIFS('Отчет 23-28.02'!P:P,'Отчет 23-28.02'!C:C,"Возвраты",'Отчет 23-28.02'!E:E,B40)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23-28.02'!P:P,'Отчет 23-28.02'!C:C,"Вознаграждение Ozon",'Отчет 23-28.02'!E:E,B40)</f>
        <v>0</v>
      </c>
      <c r="Y40" s="45">
        <f t="shared" ca="1" si="28"/>
        <v>0</v>
      </c>
      <c r="Z40" s="42">
        <f ca="1">-SUMIFS('Отчет 23-28.02'!P:P,'Отчет 23-28.02'!C:C,"Услуги доставки",'Отчет 23-28.02'!E:E,B40)</f>
        <v>0</v>
      </c>
      <c r="AA40" s="32"/>
      <c r="AB40" s="55"/>
      <c r="AC40" s="42"/>
      <c r="AD40" s="46" t="e">
        <f t="shared" ca="1" si="29"/>
        <v>#DIV/0!</v>
      </c>
      <c r="AE40" s="47" t="e">
        <f t="shared" ca="1" si="30"/>
        <v>#DIV/0!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 t="e">
        <f t="array" aca="1" ref="AL40" ca="1">_xlfn.IFS(R40=0,AE40,R40&lt;0,AE40/-R40,R40&gt;0,AE40/R40)</f>
        <v>#DIV/0!</v>
      </c>
      <c r="AM40" s="50">
        <f t="shared" ca="1" si="36"/>
        <v>0</v>
      </c>
      <c r="AN40" s="51" t="e">
        <f t="shared" ca="1" si="37"/>
        <v>#DIV/0!</v>
      </c>
      <c r="AP40" s="53" t="e">
        <f t="shared" ca="1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23-28.02'!H:H,'Отчет 23-28.02'!D:D,"Выручка",'Отчет 23-28.02'!E:E,B41)</f>
        <v>0</v>
      </c>
      <c r="Q41" s="39">
        <f ca="1">SUMIFS('Отчет 23-28.02'!H:H,'Отчет 23-28.02'!D:D,"Возврат выручки",'Отчет 23-28.02'!E:E,B41)</f>
        <v>0</v>
      </c>
      <c r="R41" s="40">
        <f t="shared" ca="1" si="24"/>
        <v>0</v>
      </c>
      <c r="S41" s="41">
        <f ca="1">SUMIFS('Отчет 23-28.02'!P:P,'Отчет 23-28.02'!C:C,"Продажи",'Отчет 23-28.02'!E:E,B41)</f>
        <v>0</v>
      </c>
      <c r="T41" s="42">
        <f ca="1">SUMIFS('Отчет 23-28.02'!P:P,'Отчет 23-28.02'!C:C,"Возвраты",'Отчет 23-28.02'!E:E,B41)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23-28.02'!P:P,'Отчет 23-28.02'!C:C,"Вознаграждение Ozon",'Отчет 23-28.02'!E:E,B41)</f>
        <v>0</v>
      </c>
      <c r="Y41" s="45">
        <f t="shared" ca="1" si="28"/>
        <v>0</v>
      </c>
      <c r="Z41" s="42">
        <f ca="1">-SUMIFS('Отчет 23-28.02'!P:P,'Отчет 23-28.02'!C:C,"Услуги доставки",'Отчет 23-28.02'!E:E,B41)</f>
        <v>0</v>
      </c>
      <c r="AA41" s="32"/>
      <c r="AB41" s="55"/>
      <c r="AC41" s="42"/>
      <c r="AD41" s="46" t="e">
        <f t="shared" ca="1" si="29"/>
        <v>#DIV/0!</v>
      </c>
      <c r="AE41" s="47" t="e">
        <f t="shared" ca="1" si="30"/>
        <v>#DIV/0!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 t="e">
        <f t="array" aca="1" ref="AL41" ca="1">_xlfn.IFS(R41=0,AE41,R41&lt;0,AE41/-R41,R41&gt;0,AE41/R41)</f>
        <v>#DIV/0!</v>
      </c>
      <c r="AM41" s="50">
        <f t="shared" ca="1" si="36"/>
        <v>0</v>
      </c>
      <c r="AN41" s="51" t="e">
        <f t="shared" ca="1" si="37"/>
        <v>#DIV/0!</v>
      </c>
      <c r="AP41" s="53" t="e">
        <f t="shared" ca="1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23-28.02'!H:H,'Отчет 23-28.02'!D:D,"Выручка",'Отчет 23-28.02'!E:E,B42)</f>
        <v>0</v>
      </c>
      <c r="Q42" s="39">
        <f ca="1">SUMIFS('Отчет 23-28.02'!H:H,'Отчет 23-28.02'!D:D,"Возврат выручки",'Отчет 23-28.02'!E:E,B42)</f>
        <v>0</v>
      </c>
      <c r="R42" s="40">
        <f t="shared" ca="1" si="24"/>
        <v>0</v>
      </c>
      <c r="S42" s="41">
        <f ca="1">SUMIFS('Отчет 23-28.02'!P:P,'Отчет 23-28.02'!C:C,"Продажи",'Отчет 23-28.02'!E:E,B42)</f>
        <v>0</v>
      </c>
      <c r="T42" s="42">
        <f ca="1">SUMIFS('Отчет 23-28.02'!P:P,'Отчет 23-28.02'!C:C,"Возвраты",'Отчет 23-28.02'!E:E,B42)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23-28.02'!P:P,'Отчет 23-28.02'!C:C,"Вознаграждение Ozon",'Отчет 23-28.02'!E:E,B42)</f>
        <v>0</v>
      </c>
      <c r="Y42" s="45">
        <f t="shared" ca="1" si="28"/>
        <v>0</v>
      </c>
      <c r="Z42" s="42">
        <f ca="1">-SUMIFS('Отчет 23-28.02'!P:P,'Отчет 23-28.02'!C:C,"Услуги доставки",'Отчет 23-28.02'!E:E,B42)</f>
        <v>0</v>
      </c>
      <c r="AA42" s="32"/>
      <c r="AB42" s="55"/>
      <c r="AC42" s="42"/>
      <c r="AD42" s="46" t="e">
        <f t="shared" ca="1" si="29"/>
        <v>#DIV/0!</v>
      </c>
      <c r="AE42" s="47" t="e">
        <f t="shared" ca="1" si="30"/>
        <v>#DIV/0!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 t="e">
        <f t="array" aca="1" ref="AL42" ca="1">_xlfn.IFS(R42=0,AE42,R42&lt;0,AE42/-R42,R42&gt;0,AE42/R42)</f>
        <v>#DIV/0!</v>
      </c>
      <c r="AM42" s="50">
        <f t="shared" ca="1" si="36"/>
        <v>0</v>
      </c>
      <c r="AN42" s="51" t="e">
        <f t="shared" ca="1" si="37"/>
        <v>#DIV/0!</v>
      </c>
      <c r="AP42" s="53" t="e">
        <f t="shared" ca="1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23-28.02'!H:H,'Отчет 23-28.02'!D:D,"Выручка",'Отчет 23-28.02'!E:E,B43)</f>
        <v>0</v>
      </c>
      <c r="Q43" s="39">
        <f ca="1">SUMIFS('Отчет 23-28.02'!H:H,'Отчет 23-28.02'!D:D,"Возврат выручки",'Отчет 23-28.02'!E:E,B43)</f>
        <v>0</v>
      </c>
      <c r="R43" s="40">
        <f t="shared" ca="1" si="24"/>
        <v>0</v>
      </c>
      <c r="S43" s="41">
        <f ca="1">SUMIFS('Отчет 23-28.02'!P:P,'Отчет 23-28.02'!C:C,"Продажи",'Отчет 23-28.02'!E:E,B43)</f>
        <v>0</v>
      </c>
      <c r="T43" s="42">
        <f ca="1">SUMIFS('Отчет 23-28.02'!P:P,'Отчет 23-28.02'!C:C,"Возвраты",'Отчет 23-28.02'!E:E,B43)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23-28.02'!P:P,'Отчет 23-28.02'!C:C,"Вознаграждение Ozon",'Отчет 23-28.02'!E:E,B43)</f>
        <v>0</v>
      </c>
      <c r="Y43" s="45">
        <f t="shared" ca="1" si="28"/>
        <v>0</v>
      </c>
      <c r="Z43" s="42">
        <f ca="1">-SUMIFS('Отчет 23-28.02'!P:P,'Отчет 23-28.02'!C:C,"Услуги доставки",'Отчет 23-28.02'!E:E,B43)</f>
        <v>0</v>
      </c>
      <c r="AA43" s="32"/>
      <c r="AB43" s="55"/>
      <c r="AC43" s="42"/>
      <c r="AD43" s="46" t="e">
        <f t="shared" ca="1" si="29"/>
        <v>#DIV/0!</v>
      </c>
      <c r="AE43" s="47" t="e">
        <f t="shared" ca="1" si="30"/>
        <v>#DIV/0!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 t="e">
        <f t="array" aca="1" ref="AL43" ca="1">_xlfn.IFS(R43=0,AE43,R43&lt;0,AE43/-R43,R43&gt;0,AE43/R43)</f>
        <v>#DIV/0!</v>
      </c>
      <c r="AM43" s="50">
        <f t="shared" ca="1" si="36"/>
        <v>0</v>
      </c>
      <c r="AN43" s="51" t="e">
        <f t="shared" ca="1" si="37"/>
        <v>#DIV/0!</v>
      </c>
      <c r="AP43" s="53" t="e">
        <f t="shared" ca="1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23-28.02'!H:H,'Отчет 23-28.02'!D:D,"Выручка",'Отчет 23-28.02'!E:E,B44)</f>
        <v>0</v>
      </c>
      <c r="Q44" s="39">
        <f ca="1">SUMIFS('Отчет 23-28.02'!H:H,'Отчет 23-28.02'!D:D,"Возврат выручки",'Отчет 23-28.02'!E:E,B44)</f>
        <v>0</v>
      </c>
      <c r="R44" s="40">
        <f t="shared" ca="1" si="24"/>
        <v>0</v>
      </c>
      <c r="S44" s="41">
        <f ca="1">SUMIFS('Отчет 23-28.02'!P:P,'Отчет 23-28.02'!C:C,"Продажи",'Отчет 23-28.02'!E:E,B44)</f>
        <v>0</v>
      </c>
      <c r="T44" s="42">
        <f ca="1">SUMIFS('Отчет 23-28.02'!P:P,'Отчет 23-28.02'!C:C,"Возвраты",'Отчет 23-28.02'!E:E,B44)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23-28.02'!P:P,'Отчет 23-28.02'!C:C,"Вознаграждение Ozon",'Отчет 23-28.02'!E:E,B44)</f>
        <v>0</v>
      </c>
      <c r="Y44" s="45">
        <f t="shared" ca="1" si="28"/>
        <v>0</v>
      </c>
      <c r="Z44" s="42">
        <f ca="1">-SUMIFS('Отчет 23-28.02'!P:P,'Отчет 23-28.02'!C:C,"Услуги доставки",'Отчет 23-28.02'!E:E,B44)</f>
        <v>0</v>
      </c>
      <c r="AA44" s="32"/>
      <c r="AB44" s="55"/>
      <c r="AC44" s="42"/>
      <c r="AD44" s="46" t="e">
        <f t="shared" ca="1" si="29"/>
        <v>#DIV/0!</v>
      </c>
      <c r="AE44" s="47" t="e">
        <f t="shared" ca="1" si="30"/>
        <v>#DIV/0!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 t="e">
        <f t="array" aca="1" ref="AL44" ca="1">_xlfn.IFS(R44=0,AE44,R44&lt;0,AE44/-R44,R44&gt;0,AE44/R44)</f>
        <v>#DIV/0!</v>
      </c>
      <c r="AM44" s="50">
        <f t="shared" ca="1" si="36"/>
        <v>0</v>
      </c>
      <c r="AN44" s="51" t="e">
        <f t="shared" ca="1" si="37"/>
        <v>#DIV/0!</v>
      </c>
      <c r="AP44" s="53" t="e">
        <f t="shared" ca="1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23-28.02'!H:H,'Отчет 23-28.02'!D:D,"Выручка",'Отчет 23-28.02'!E:E,B45)</f>
        <v>0</v>
      </c>
      <c r="Q45" s="39">
        <f ca="1">SUMIFS('Отчет 23-28.02'!H:H,'Отчет 23-28.02'!D:D,"Возврат выручки",'Отчет 23-28.02'!E:E,B45)</f>
        <v>0</v>
      </c>
      <c r="R45" s="40">
        <f t="shared" ca="1" si="24"/>
        <v>0</v>
      </c>
      <c r="S45" s="41">
        <f ca="1">SUMIFS('Отчет 23-28.02'!P:P,'Отчет 23-28.02'!C:C,"Продажи",'Отчет 23-28.02'!E:E,B45)</f>
        <v>0</v>
      </c>
      <c r="T45" s="42">
        <f ca="1">SUMIFS('Отчет 23-28.02'!P:P,'Отчет 23-28.02'!C:C,"Возвраты",'Отчет 23-28.02'!E:E,B45)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23-28.02'!P:P,'Отчет 23-28.02'!C:C,"Вознаграждение Ozon",'Отчет 23-28.02'!E:E,B45)</f>
        <v>0</v>
      </c>
      <c r="Y45" s="45">
        <f t="shared" ca="1" si="28"/>
        <v>0</v>
      </c>
      <c r="Z45" s="42">
        <f ca="1">-SUMIFS('Отчет 23-28.02'!P:P,'Отчет 23-28.02'!C:C,"Услуги доставки",'Отчет 23-28.02'!E:E,B45)</f>
        <v>0</v>
      </c>
      <c r="AA45" s="32"/>
      <c r="AB45" s="55"/>
      <c r="AC45" s="42"/>
      <c r="AD45" s="46" t="e">
        <f t="shared" ca="1" si="29"/>
        <v>#DIV/0!</v>
      </c>
      <c r="AE45" s="47" t="e">
        <f t="shared" ca="1" si="30"/>
        <v>#DIV/0!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 t="e">
        <f t="array" aca="1" ref="AL45" ca="1">_xlfn.IFS(R45=0,AE45,R45&lt;0,AE45/-R45,R45&gt;0,AE45/R45)</f>
        <v>#DIV/0!</v>
      </c>
      <c r="AM45" s="50">
        <f t="shared" ca="1" si="36"/>
        <v>0</v>
      </c>
      <c r="AN45" s="51" t="e">
        <f t="shared" ca="1" si="37"/>
        <v>#DIV/0!</v>
      </c>
      <c r="AP45" s="53" t="e">
        <f t="shared" ca="1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23-28.02'!H:H,'Отчет 23-28.02'!D:D,"Выручка",'Отчет 23-28.02'!E:E,B46)</f>
        <v>0</v>
      </c>
      <c r="Q46" s="39">
        <f ca="1">SUMIFS('Отчет 23-28.02'!H:H,'Отчет 23-28.02'!D:D,"Возврат выручки",'Отчет 23-28.02'!E:E,B46)</f>
        <v>0</v>
      </c>
      <c r="R46" s="40">
        <f t="shared" ca="1" si="24"/>
        <v>0</v>
      </c>
      <c r="S46" s="41">
        <f ca="1">SUMIFS('Отчет 23-28.02'!P:P,'Отчет 23-28.02'!C:C,"Продажи",'Отчет 23-28.02'!E:E,B46)</f>
        <v>0</v>
      </c>
      <c r="T46" s="42">
        <f ca="1">SUMIFS('Отчет 23-28.02'!P:P,'Отчет 23-28.02'!C:C,"Возвраты",'Отчет 23-28.02'!E:E,B46)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23-28.02'!P:P,'Отчет 23-28.02'!C:C,"Вознаграждение Ozon",'Отчет 23-28.02'!E:E,B46)</f>
        <v>0</v>
      </c>
      <c r="Y46" s="45">
        <f t="shared" ca="1" si="28"/>
        <v>0</v>
      </c>
      <c r="Z46" s="42">
        <f ca="1">-SUMIFS('Отчет 23-28.02'!P:P,'Отчет 23-28.02'!C:C,"Услуги доставки",'Отчет 23-28.02'!E:E,B46)</f>
        <v>0</v>
      </c>
      <c r="AA46" s="32"/>
      <c r="AB46" s="55"/>
      <c r="AC46" s="42"/>
      <c r="AD46" s="46" t="e">
        <f t="shared" ca="1" si="29"/>
        <v>#DIV/0!</v>
      </c>
      <c r="AE46" s="47" t="e">
        <f t="shared" ca="1" si="30"/>
        <v>#DIV/0!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 t="e">
        <f t="array" aca="1" ref="AL46" ca="1">_xlfn.IFS(R46=0,AE46,R46&lt;0,AE46/-R46,R46&gt;0,AE46/R46)</f>
        <v>#DIV/0!</v>
      </c>
      <c r="AM46" s="50">
        <f t="shared" ca="1" si="36"/>
        <v>0</v>
      </c>
      <c r="AN46" s="51" t="e">
        <f t="shared" ca="1" si="37"/>
        <v>#DIV/0!</v>
      </c>
      <c r="AP46" s="53" t="e">
        <f t="shared" ca="1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23-28.02'!H:H,'Отчет 23-28.02'!D:D,"Выручка",'Отчет 23-28.02'!E:E,B47)</f>
        <v>0</v>
      </c>
      <c r="Q47" s="39">
        <f ca="1">SUMIFS('Отчет 23-28.02'!H:H,'Отчет 23-28.02'!D:D,"Возврат выручки",'Отчет 23-28.02'!E:E,B47)</f>
        <v>0</v>
      </c>
      <c r="R47" s="40">
        <f t="shared" ca="1" si="24"/>
        <v>0</v>
      </c>
      <c r="S47" s="41">
        <f ca="1">SUMIFS('Отчет 23-28.02'!P:P,'Отчет 23-28.02'!C:C,"Продажи",'Отчет 23-28.02'!E:E,B47)</f>
        <v>0</v>
      </c>
      <c r="T47" s="42">
        <f ca="1">SUMIFS('Отчет 23-28.02'!P:P,'Отчет 23-28.02'!C:C,"Возвраты",'Отчет 23-28.02'!E:E,B47)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23-28.02'!P:P,'Отчет 23-28.02'!C:C,"Вознаграждение Ozon",'Отчет 23-28.02'!E:E,B47)</f>
        <v>0</v>
      </c>
      <c r="Y47" s="45">
        <f t="shared" ca="1" si="28"/>
        <v>0</v>
      </c>
      <c r="Z47" s="42">
        <f ca="1">-SUMIFS('Отчет 23-28.02'!P:P,'Отчет 23-28.02'!C:C,"Услуги доставки",'Отчет 23-28.02'!E:E,B47)</f>
        <v>0</v>
      </c>
      <c r="AA47" s="32"/>
      <c r="AB47" s="55"/>
      <c r="AC47" s="42"/>
      <c r="AD47" s="46" t="e">
        <f t="shared" ca="1" si="29"/>
        <v>#DIV/0!</v>
      </c>
      <c r="AE47" s="47" t="e">
        <f t="shared" ca="1" si="30"/>
        <v>#DIV/0!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 t="e">
        <f t="array" aca="1" ref="AL47" ca="1">_xlfn.IFS(R47=0,AE47,R47&lt;0,AE47/-R47,R47&gt;0,AE47/R47)</f>
        <v>#DIV/0!</v>
      </c>
      <c r="AM47" s="50">
        <f t="shared" ca="1" si="36"/>
        <v>0</v>
      </c>
      <c r="AN47" s="51" t="e">
        <f t="shared" ca="1" si="37"/>
        <v>#DIV/0!</v>
      </c>
      <c r="AP47" s="53" t="e">
        <f t="shared" ca="1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 t="e">
        <f ca="1">SUM(AD28:AD47)</f>
        <v>#DIV/0!</v>
      </c>
      <c r="AE49" s="90" t="e">
        <f ca="1"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 ca="1"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 t="e">
        <f ca="1">AD26+AD49</f>
        <v>#DIV/0!</v>
      </c>
      <c r="AE51" s="126" t="e">
        <f ca="1">AE26+AE49</f>
        <v>#DIV/0!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 t="e">
        <f ca="1"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 ca="1">AP51-K58-K60</f>
        <v>#DIV/0!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67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66" priority="36" operator="greaterThan">
      <formula>120</formula>
    </cfRule>
  </conditionalFormatting>
  <conditionalFormatting sqref="Q50">
    <cfRule type="cellIs" dxfId="165" priority="35" operator="greaterThan">
      <formula>120</formula>
    </cfRule>
  </conditionalFormatting>
  <conditionalFormatting sqref="R50">
    <cfRule type="cellIs" dxfId="164" priority="34" operator="greaterThan">
      <formula>120</formula>
    </cfRule>
  </conditionalFormatting>
  <conditionalFormatting sqref="S50">
    <cfRule type="cellIs" dxfId="163" priority="33" operator="greaterThan">
      <formula>120</formula>
    </cfRule>
  </conditionalFormatting>
  <conditionalFormatting sqref="T50">
    <cfRule type="cellIs" dxfId="162" priority="32" operator="greaterThan">
      <formula>120</formula>
    </cfRule>
  </conditionalFormatting>
  <conditionalFormatting sqref="U50">
    <cfRule type="cellIs" dxfId="161" priority="31" operator="greaterThan">
      <formula>120</formula>
    </cfRule>
  </conditionalFormatting>
  <conditionalFormatting sqref="W50">
    <cfRule type="cellIs" dxfId="160" priority="29" operator="greaterThan">
      <formula>120</formula>
    </cfRule>
  </conditionalFormatting>
  <conditionalFormatting sqref="X50">
    <cfRule type="cellIs" dxfId="159" priority="28" operator="greaterThan">
      <formula>120</formula>
    </cfRule>
  </conditionalFormatting>
  <conditionalFormatting sqref="Z50">
    <cfRule type="cellIs" dxfId="158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57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56" priority="13" operator="between">
      <formula>0.000001</formula>
      <formula>25</formula>
    </cfRule>
  </conditionalFormatting>
  <conditionalFormatting sqref="V1 V52:V55 V57:V1048576">
    <cfRule type="cellIs" dxfId="15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5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tabSelected="1" zoomScale="70" zoomScaleNormal="70" workbookViewId="0">
      <selection activeCell="N19" sqref="N19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96" t="s">
        <v>997</v>
      </c>
      <c r="O1" s="297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>
        <v>132615</v>
      </c>
      <c r="AE1" s="341">
        <f>U51/AD1</f>
        <v>2.2620970478452662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458</v>
      </c>
      <c r="D3" s="33"/>
      <c r="E3" s="33"/>
      <c r="F3" s="33"/>
      <c r="G3" s="34"/>
      <c r="H3" s="35">
        <v>142.97999999999999</v>
      </c>
      <c r="I3" s="33">
        <f t="shared" ref="I3:I24" si="0">C3*H3</f>
        <v>65484.84</v>
      </c>
      <c r="J3" s="36"/>
      <c r="K3" s="32">
        <v>75</v>
      </c>
      <c r="L3" s="36"/>
      <c r="M3" s="36"/>
      <c r="N3" s="37">
        <f>K3/$O$1</f>
        <v>10.714285714285714</v>
      </c>
      <c r="O3" s="38">
        <f>R3/$O$1</f>
        <v>4.7142857142857144</v>
      </c>
      <c r="P3" s="39">
        <f>SUMIFS('Отчет 16-22.02'!H:H,'Отчет 16-22.02'!D:D,"Выручка",'Отчет 16-22.02'!E:E,B3)</f>
        <v>35</v>
      </c>
      <c r="Q3" s="39">
        <f>SUMIFS('Отчет 16-22.02'!H:H,'Отчет 16-22.02'!D:D,"Возврат выручки",'Отчет 16-22.02'!E:E,B3)</f>
        <v>2</v>
      </c>
      <c r="R3" s="40">
        <f t="shared" ref="R3:R24" si="1">P3-Q3</f>
        <v>33</v>
      </c>
      <c r="S3" s="41">
        <f>SUMIFS('Отчет 16-22.02'!P:P,'Отчет 16-22.02'!C:C,"Продажи",'Отчет 16-22.02'!E:E,B3)</f>
        <v>81799.999999999985</v>
      </c>
      <c r="T3" s="42">
        <f>SUMIFS('Отчет 16-22.02'!P:P,'Отчет 16-22.02'!C:C,"Возвраты",'Отчет 16-22.02'!E:E,B3)</f>
        <v>-4800</v>
      </c>
      <c r="U3" s="40">
        <f t="shared" ref="U3:U24" si="2">S3+T3</f>
        <v>76999.999999999985</v>
      </c>
      <c r="V3" s="43">
        <f>U3/$U$51</f>
        <v>0.2566769337440164</v>
      </c>
      <c r="W3" s="44">
        <f t="shared" ref="W3:W24" si="3">R3*H3</f>
        <v>4718.3399999999992</v>
      </c>
      <c r="X3" s="42">
        <f>-SUMIFS('Отчет 16-22.02'!P:P,'Отчет 16-22.02'!C:C,"Вознаграждение Ozon",'Отчет 16-22.02'!E:E,B3)</f>
        <v>33110</v>
      </c>
      <c r="Y3" s="45">
        <f t="shared" ref="Y3:Y24" si="4">IF(U3=0,0,X3/U3)</f>
        <v>0.4300000000000001</v>
      </c>
      <c r="Z3" s="42">
        <f>-SUMIFS('Отчет 16-22.02'!P:P,'Отчет 16-22.02'!C:C,"Услуги доставки",'Отчет 16-22.02'!E:E,B3)</f>
        <v>7652.6900000000105</v>
      </c>
      <c r="AA3" s="32">
        <v>13924.660831000001</v>
      </c>
      <c r="AB3" s="42"/>
      <c r="AC3" s="42"/>
      <c r="AD3" s="46">
        <f>U3*1%/$AE$1</f>
        <v>340.39211568462736</v>
      </c>
      <c r="AE3" s="47">
        <f t="shared" ref="AE3:AE24" si="5">U3-W3-X3-Z3-AA3-AB3-AC3-AD3</f>
        <v>17253.917053315352</v>
      </c>
      <c r="AF3" s="46"/>
      <c r="AG3" s="48">
        <f t="shared" ref="AG3:AG24" si="6">IF(R3=0,0,U3/R3)</f>
        <v>2333.333333333333</v>
      </c>
      <c r="AH3" s="49">
        <f t="shared" ref="AH3:AH24" si="7">H3</f>
        <v>142.97999999999999</v>
      </c>
      <c r="AI3" s="49">
        <f t="shared" ref="AI3:AI24" si="8">IF(R3=0,0,X3/R3)</f>
        <v>1003.3333333333334</v>
      </c>
      <c r="AJ3" s="49">
        <f t="shared" ref="AJ3:AJ24" si="9">IF(P3=0,Z3/1,Z3/P3)</f>
        <v>218.648285714286</v>
      </c>
      <c r="AK3" s="49">
        <f t="shared" ref="AK3:AK24" si="10">IF(P3=0,0,AA3/P3)</f>
        <v>397.84745231428576</v>
      </c>
      <c r="AL3" s="49">
        <f>_xlfn.IFS(R3=0,AE3,R3&lt;0,AE3/-R3,R3&gt;0,AE3/R3)</f>
        <v>522.84597131258647</v>
      </c>
      <c r="AM3" s="50">
        <f t="shared" ref="AM3:AM24" si="11">IF(AG3=0,0,AL3/AG3)</f>
        <v>0.22407684484825138</v>
      </c>
      <c r="AN3" s="51">
        <f t="shared" ref="AN3:AN24" si="12">IF(AH3=0,0,AL3/AH3)</f>
        <v>3.6567769709930515</v>
      </c>
      <c r="AP3" s="53">
        <f t="shared" ref="AP3:AP24" si="13">AL3*C3</f>
        <v>239463.45486116462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</v>
      </c>
      <c r="P4" s="39">
        <f>SUMIFS('Отчет 16-22.02'!H:H,'Отчет 16-22.02'!D:D,"Выручка",'Отчет 16-22.02'!E:E,B4)</f>
        <v>0</v>
      </c>
      <c r="Q4" s="39">
        <f>SUMIFS('Отчет 16-22.02'!H:H,'Отчет 16-22.02'!D:D,"Возврат выручки",'Отчет 16-22.02'!E:E,B4)</f>
        <v>0</v>
      </c>
      <c r="R4" s="40">
        <f t="shared" si="1"/>
        <v>0</v>
      </c>
      <c r="S4" s="41">
        <f>SUMIFS('Отчет 16-22.02'!P:P,'Отчет 16-22.02'!C:C,"Продажи",'Отчет 16-22.02'!E:E,B4)</f>
        <v>0</v>
      </c>
      <c r="T4" s="42">
        <f>SUMIFS('Отчет 16-22.02'!P:P,'Отчет 16-22.02'!C:C,"Возвраты",'Отчет 16-22.02'!E:E,B4)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16-22.02'!P:P,'Отчет 16-22.02'!C:C,"Вознаграждение Ozon",'Отчет 16-22.02'!E:E,B4)</f>
        <v>0</v>
      </c>
      <c r="Y4" s="45">
        <f t="shared" si="4"/>
        <v>0</v>
      </c>
      <c r="Z4" s="42">
        <f>-SUMIFS('Отчет 16-22.02'!P:P,'Отчет 16-22.02'!C:C,"Услуги доставки",'Отчет 16-22.02'!E:E,B4)</f>
        <v>187.08</v>
      </c>
      <c r="AA4" s="32">
        <v>1693.2410259999999</v>
      </c>
      <c r="AB4" s="42"/>
      <c r="AC4" s="42"/>
      <c r="AD4" s="46">
        <f t="shared" ref="AD4:AD24" si="17">U4*1%/$AE$1</f>
        <v>0</v>
      </c>
      <c r="AE4" s="47">
        <f t="shared" si="5"/>
        <v>-1880.3210259999998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187.08</v>
      </c>
      <c r="AK4" s="49">
        <f t="shared" si="10"/>
        <v>0</v>
      </c>
      <c r="AL4" s="49">
        <f t="array" ref="AL4">_xlfn.IFS(R4=0,AE4,R4&lt;0,AE4/-R4,R4&gt;0,AE4/R4)</f>
        <v>-1880.3210259999998</v>
      </c>
      <c r="AM4" s="50">
        <f t="shared" si="11"/>
        <v>0</v>
      </c>
      <c r="AN4" s="51">
        <f t="shared" si="12"/>
        <v>-15.275985262815825</v>
      </c>
      <c r="AP4" s="53">
        <f t="shared" si="13"/>
        <v>-908195.05555799988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9">
        <f>SUMIFS('Отчет 16-22.02'!H:H,'Отчет 16-22.02'!D:D,"Выручка",'Отчет 16-22.02'!E:E,B5)</f>
        <v>0</v>
      </c>
      <c r="Q5" s="39">
        <f>SUMIFS('Отчет 16-22.02'!H:H,'Отчет 16-22.02'!D:D,"Возврат выручки",'Отчет 16-22.02'!E:E,B5)</f>
        <v>0</v>
      </c>
      <c r="R5" s="40">
        <f t="shared" si="1"/>
        <v>0</v>
      </c>
      <c r="S5" s="41">
        <f>SUMIFS('Отчет 16-22.02'!P:P,'Отчет 16-22.02'!C:C,"Продажи",'Отчет 16-22.02'!E:E,B5)</f>
        <v>0</v>
      </c>
      <c r="T5" s="42">
        <f>SUMIFS('Отчет 16-22.02'!P:P,'Отчет 16-22.02'!C:C,"Возвраты",'Отчет 16-22.02'!E:E,B5)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16-22.02'!P:P,'Отчет 16-22.02'!C:C,"Вознаграждение Ozon",'Отчет 16-22.02'!E:E,B5)</f>
        <v>0</v>
      </c>
      <c r="Y5" s="45">
        <f t="shared" si="4"/>
        <v>0</v>
      </c>
      <c r="Z5" s="42">
        <f>-SUMIFS('Отчет 16-22.02'!P:P,'Отчет 16-22.02'!C:C,"Услуги доставки",'Отчет 16-22.02'!E:E,B5)</f>
        <v>93.54</v>
      </c>
      <c r="AA5" s="32">
        <v>0</v>
      </c>
      <c r="AB5" s="55"/>
      <c r="AC5" s="42"/>
      <c r="AD5" s="46">
        <f t="shared" si="17"/>
        <v>0</v>
      </c>
      <c r="AE5" s="47">
        <f t="shared" si="5"/>
        <v>-93.54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-93.54</v>
      </c>
      <c r="AM5" s="50">
        <f t="shared" si="11"/>
        <v>0</v>
      </c>
      <c r="AN5" s="51">
        <f t="shared" si="12"/>
        <v>-0.75993175725079209</v>
      </c>
      <c r="AP5" s="53">
        <f t="shared" si="13"/>
        <v>-46676.460000000006</v>
      </c>
    </row>
    <row r="6" spans="1:42">
      <c r="A6" s="30">
        <v>2638382749</v>
      </c>
      <c r="B6" s="31" t="s">
        <v>41</v>
      </c>
      <c r="C6" s="32">
        <v>1035</v>
      </c>
      <c r="D6" s="33"/>
      <c r="E6" s="33"/>
      <c r="F6" s="33"/>
      <c r="G6" s="34"/>
      <c r="H6" s="35">
        <v>123.09</v>
      </c>
      <c r="I6" s="54">
        <f t="shared" si="0"/>
        <v>127398.15000000001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1.2857142857142858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0</v>
      </c>
      <c r="R6" s="40">
        <f t="shared" si="1"/>
        <v>9</v>
      </c>
      <c r="S6" s="41">
        <f>SUMIFS('Отчет 16-22.02'!P:P,'Отчет 16-22.02'!C:C,"Продажи",'Отчет 16-22.02'!E:E,B6)</f>
        <v>21600.000000000004</v>
      </c>
      <c r="T6" s="42">
        <f>SUMIFS('Отчет 16-22.02'!P:P,'Отчет 16-22.02'!C:C,"Возвраты",'Отчет 16-22.02'!E:E,B6)</f>
        <v>0</v>
      </c>
      <c r="U6" s="40">
        <f t="shared" si="2"/>
        <v>21600.000000000004</v>
      </c>
      <c r="V6" s="43">
        <f t="shared" si="16"/>
        <v>7.2002880115204615E-2</v>
      </c>
      <c r="W6" s="44">
        <f t="shared" si="3"/>
        <v>1107.81</v>
      </c>
      <c r="X6" s="42">
        <f>-SUMIFS('Отчет 16-22.02'!P:P,'Отчет 16-22.02'!C:C,"Вознаграждение Ozon",'Отчет 16-22.02'!E:E,B6)</f>
        <v>9288</v>
      </c>
      <c r="Y6" s="45">
        <f t="shared" si="4"/>
        <v>0.42999999999999994</v>
      </c>
      <c r="Z6" s="42">
        <f>-SUMIFS('Отчет 16-22.02'!P:P,'Отчет 16-22.02'!C:C,"Услуги доставки",'Отчет 16-22.02'!E:E,B6)</f>
        <v>1595.5899999999997</v>
      </c>
      <c r="AA6" s="32">
        <v>4996.277752</v>
      </c>
      <c r="AB6" s="55"/>
      <c r="AC6" s="42"/>
      <c r="AD6" s="46">
        <f t="shared" si="17"/>
        <v>95.486619464778613</v>
      </c>
      <c r="AE6" s="47">
        <f t="shared" si="5"/>
        <v>4516.8356285352238</v>
      </c>
      <c r="AF6" s="46"/>
      <c r="AG6" s="48">
        <f t="shared" si="6"/>
        <v>2400.0000000000005</v>
      </c>
      <c r="AH6" s="49">
        <f t="shared" si="7"/>
        <v>123.09</v>
      </c>
      <c r="AI6" s="49">
        <f t="shared" si="8"/>
        <v>1032</v>
      </c>
      <c r="AJ6" s="49">
        <f t="shared" si="9"/>
        <v>177.28777777777773</v>
      </c>
      <c r="AK6" s="49">
        <f t="shared" si="10"/>
        <v>555.14197244444449</v>
      </c>
      <c r="AL6" s="49">
        <f t="array" ref="AL6">_xlfn.IFS(R6=0,AE6,R6&lt;0,AE6/-R6,R6&gt;0,AE6/R6)</f>
        <v>501.87062539280265</v>
      </c>
      <c r="AM6" s="50">
        <f t="shared" si="11"/>
        <v>0.2091127605803344</v>
      </c>
      <c r="AN6" s="51">
        <f t="shared" si="12"/>
        <v>4.0772656218442007</v>
      </c>
      <c r="AP6" s="53">
        <f t="shared" si="13"/>
        <v>519436.09728155076</v>
      </c>
    </row>
    <row r="7" spans="1:42">
      <c r="A7" s="30">
        <v>2638569317</v>
      </c>
      <c r="B7" s="31" t="s">
        <v>42</v>
      </c>
      <c r="C7" s="32">
        <v>803</v>
      </c>
      <c r="D7" s="33"/>
      <c r="E7" s="33"/>
      <c r="F7" s="33"/>
      <c r="G7" s="34"/>
      <c r="H7" s="35">
        <v>117.24</v>
      </c>
      <c r="I7" s="54">
        <f t="shared" si="0"/>
        <v>94143.72</v>
      </c>
      <c r="J7" s="36"/>
      <c r="K7" s="32">
        <v>16</v>
      </c>
      <c r="L7" s="36"/>
      <c r="M7" s="36"/>
      <c r="N7" s="37">
        <f t="shared" si="14"/>
        <v>2.2857142857142856</v>
      </c>
      <c r="O7" s="38">
        <f t="shared" si="15"/>
        <v>1.1428571428571428</v>
      </c>
      <c r="P7" s="39">
        <f>SUMIFS('Отчет 16-22.02'!H:H,'Отчет 16-22.02'!D:D,"Выручка",'Отчет 16-22.02'!E:E,B7)</f>
        <v>8</v>
      </c>
      <c r="Q7" s="39">
        <f>SUMIFS('Отчет 16-22.02'!H:H,'Отчет 16-22.02'!D:D,"Возврат выручки",'Отчет 16-22.02'!E:E,B7)</f>
        <v>0</v>
      </c>
      <c r="R7" s="40">
        <f t="shared" si="1"/>
        <v>8</v>
      </c>
      <c r="S7" s="41">
        <f>SUMIFS('Отчет 16-22.02'!P:P,'Отчет 16-22.02'!C:C,"Продажи",'Отчет 16-22.02'!E:E,B7)</f>
        <v>19200</v>
      </c>
      <c r="T7" s="42">
        <f>SUMIFS('Отчет 16-22.02'!P:P,'Отчет 16-22.02'!C:C,"Возвраты",'Отчет 16-22.02'!E:E,B7)</f>
        <v>0</v>
      </c>
      <c r="U7" s="40">
        <f t="shared" si="2"/>
        <v>19200</v>
      </c>
      <c r="V7" s="43">
        <f t="shared" si="16"/>
        <v>6.4002560102404099E-2</v>
      </c>
      <c r="W7" s="44">
        <f t="shared" si="3"/>
        <v>937.92</v>
      </c>
      <c r="X7" s="42">
        <f>-SUMIFS('Отчет 16-22.02'!P:P,'Отчет 16-22.02'!C:C,"Вознаграждение Ozon",'Отчет 16-22.02'!E:E,B7)</f>
        <v>8256</v>
      </c>
      <c r="Y7" s="45">
        <f t="shared" si="4"/>
        <v>0.43</v>
      </c>
      <c r="Z7" s="42">
        <f>-SUMIFS('Отчет 16-22.02'!P:P,'Отчет 16-22.02'!C:C,"Услуги доставки",'Отчет 16-22.02'!E:E,B7)</f>
        <v>2103.3299999999995</v>
      </c>
      <c r="AA7" s="32">
        <v>5750.9010920000001</v>
      </c>
      <c r="AB7" s="55"/>
      <c r="AC7" s="42"/>
      <c r="AD7" s="46">
        <f t="shared" si="17"/>
        <v>84.876995079803194</v>
      </c>
      <c r="AE7" s="47">
        <f t="shared" si="5"/>
        <v>2066.9719129201985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262.91624999999993</v>
      </c>
      <c r="AK7" s="49">
        <f t="shared" si="10"/>
        <v>718.86263650000001</v>
      </c>
      <c r="AL7" s="49">
        <f t="array" ref="AL7">_xlfn.IFS(R7=0,AE7,R7&lt;0,AE7/-R7,R7&gt;0,AE7/R7)</f>
        <v>258.37148911502481</v>
      </c>
      <c r="AM7" s="50">
        <f t="shared" si="11"/>
        <v>0.10765478713126034</v>
      </c>
      <c r="AN7" s="51">
        <f t="shared" si="12"/>
        <v>2.2037827457781032</v>
      </c>
      <c r="AP7" s="53">
        <f t="shared" si="13"/>
        <v>207472.30575936491</v>
      </c>
    </row>
    <row r="8" spans="1:42">
      <c r="A8" s="30">
        <v>3064334128</v>
      </c>
      <c r="B8" s="31" t="s">
        <v>43</v>
      </c>
      <c r="C8" s="32">
        <v>684</v>
      </c>
      <c r="D8" s="33"/>
      <c r="E8" s="33"/>
      <c r="F8" s="33"/>
      <c r="G8" s="34"/>
      <c r="H8" s="35">
        <v>123</v>
      </c>
      <c r="I8" s="54">
        <f t="shared" si="0"/>
        <v>84132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16-22.02'!H:H,'Отчет 16-22.02'!D:D,"Выручка",'Отчет 16-22.02'!E:E,B8)</f>
        <v>3</v>
      </c>
      <c r="Q8" s="39">
        <f>SUMIFS('Отчет 16-22.02'!H:H,'Отчет 16-22.02'!D:D,"Возврат выручки",'Отчет 16-22.02'!E:E,B8)</f>
        <v>0</v>
      </c>
      <c r="R8" s="40">
        <f t="shared" si="1"/>
        <v>3</v>
      </c>
      <c r="S8" s="41">
        <f>SUMIFS('Отчет 16-22.02'!P:P,'Отчет 16-22.02'!C:C,"Продажи",'Отчет 16-22.02'!E:E,B8)</f>
        <v>5371</v>
      </c>
      <c r="T8" s="42">
        <f>SUMIFS('Отчет 16-22.02'!P:P,'Отчет 16-22.02'!C:C,"Возвраты",'Отчет 16-22.02'!E:E,B8)</f>
        <v>0</v>
      </c>
      <c r="U8" s="40">
        <f t="shared" si="2"/>
        <v>5371</v>
      </c>
      <c r="V8" s="43">
        <f t="shared" si="16"/>
        <v>1.7904049495313146E-2</v>
      </c>
      <c r="W8" s="44">
        <f t="shared" si="3"/>
        <v>369</v>
      </c>
      <c r="X8" s="42">
        <f>-SUMIFS('Отчет 16-22.02'!P:P,'Отчет 16-22.02'!C:C,"Вознаграждение Ozon",'Отчет 16-22.02'!E:E,B8)</f>
        <v>2309.5299999999997</v>
      </c>
      <c r="Y8" s="45">
        <f t="shared" si="4"/>
        <v>0.42999999999999994</v>
      </c>
      <c r="Z8" s="42">
        <f>-SUMIFS('Отчет 16-22.02'!P:P,'Отчет 16-22.02'!C:C,"Услуги доставки",'Отчет 16-22.02'!E:E,B8)</f>
        <v>548.20000000000005</v>
      </c>
      <c r="AA8" s="32">
        <v>810.29</v>
      </c>
      <c r="AB8" s="55"/>
      <c r="AC8" s="42"/>
      <c r="AD8" s="46">
        <f t="shared" si="17"/>
        <v>23.743455238209531</v>
      </c>
      <c r="AE8" s="47">
        <f t="shared" si="5"/>
        <v>1310.236544761791</v>
      </c>
      <c r="AF8" s="46"/>
      <c r="AG8" s="48">
        <f t="shared" si="6"/>
        <v>1790.3333333333333</v>
      </c>
      <c r="AH8" s="49">
        <f t="shared" si="7"/>
        <v>123</v>
      </c>
      <c r="AI8" s="49">
        <f t="shared" si="8"/>
        <v>769.84333333333325</v>
      </c>
      <c r="AJ8" s="49">
        <f t="shared" si="9"/>
        <v>182.73333333333335</v>
      </c>
      <c r="AK8" s="49">
        <f t="shared" si="10"/>
        <v>270.09666666666664</v>
      </c>
      <c r="AL8" s="49">
        <f t="array" ref="AL8">_xlfn.IFS(R8=0,AE8,R8&lt;0,AE8/-R8,R8&gt;0,AE8/R8)</f>
        <v>436.74551492059703</v>
      </c>
      <c r="AM8" s="50">
        <f t="shared" si="11"/>
        <v>0.24394648012693934</v>
      </c>
      <c r="AN8" s="51">
        <f t="shared" si="12"/>
        <v>3.5507765440698944</v>
      </c>
      <c r="AP8" s="53">
        <f t="shared" si="13"/>
        <v>298733.93220568838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0.14285714285714285</v>
      </c>
      <c r="P9" s="39">
        <f>SUMIFS('Отчет 16-22.02'!H:H,'Отчет 16-22.02'!D:D,"Выручка",'Отчет 16-22.02'!E:E,B9)</f>
        <v>1</v>
      </c>
      <c r="Q9" s="39">
        <f>SUMIFS('Отчет 16-22.02'!H:H,'Отчет 16-22.02'!D:D,"Возврат выручки",'Отчет 16-22.02'!E:E,B9)</f>
        <v>0</v>
      </c>
      <c r="R9" s="40">
        <f t="shared" si="1"/>
        <v>1</v>
      </c>
      <c r="S9" s="41">
        <f>SUMIFS('Отчет 16-22.02'!P:P,'Отчет 16-22.02'!C:C,"Продажи",'Отчет 16-22.02'!E:E,B9)</f>
        <v>2400</v>
      </c>
      <c r="T9" s="42">
        <f>SUMIFS('Отчет 16-22.02'!P:P,'Отчет 16-22.02'!C:C,"Возвраты",'Отчет 16-22.02'!E:E,B9)</f>
        <v>0</v>
      </c>
      <c r="U9" s="40">
        <f t="shared" si="2"/>
        <v>2400</v>
      </c>
      <c r="V9" s="43">
        <f t="shared" si="16"/>
        <v>8.0003200128005124E-3</v>
      </c>
      <c r="W9" s="44">
        <f t="shared" si="3"/>
        <v>123</v>
      </c>
      <c r="X9" s="42">
        <f>-SUMIFS('Отчет 16-22.02'!P:P,'Отчет 16-22.02'!C:C,"Вознаграждение Ozon",'Отчет 16-22.02'!E:E,B9)</f>
        <v>1032</v>
      </c>
      <c r="Y9" s="45">
        <f t="shared" si="4"/>
        <v>0.43</v>
      </c>
      <c r="Z9" s="42">
        <f>-SUMIFS('Отчет 16-22.02'!P:P,'Отчет 16-22.02'!C:C,"Услуги доставки",'Отчет 16-22.02'!E:E,B9)</f>
        <v>708.06999999999982</v>
      </c>
      <c r="AA9" s="32">
        <v>1104</v>
      </c>
      <c r="AB9" s="55"/>
      <c r="AC9" s="42"/>
      <c r="AD9" s="46">
        <f t="shared" si="17"/>
        <v>10.609624384975399</v>
      </c>
      <c r="AE9" s="47">
        <f t="shared" si="5"/>
        <v>-577.67962438497523</v>
      </c>
      <c r="AF9" s="46"/>
      <c r="AG9" s="48">
        <f t="shared" si="6"/>
        <v>2400</v>
      </c>
      <c r="AH9" s="49">
        <f t="shared" si="7"/>
        <v>123</v>
      </c>
      <c r="AI9" s="49">
        <f t="shared" si="8"/>
        <v>1032</v>
      </c>
      <c r="AJ9" s="49">
        <f t="shared" si="9"/>
        <v>708.06999999999982</v>
      </c>
      <c r="AK9" s="49">
        <f t="shared" si="10"/>
        <v>1104</v>
      </c>
      <c r="AL9" s="49">
        <f t="array" ref="AL9">_xlfn.IFS(R9=0,AE9,R9&lt;0,AE9/-R9,R9&gt;0,AE9/R9)</f>
        <v>-577.67962438497523</v>
      </c>
      <c r="AM9" s="50">
        <f t="shared" si="11"/>
        <v>-0.24069984349373968</v>
      </c>
      <c r="AN9" s="51">
        <f t="shared" si="12"/>
        <v>-4.6965823120729695</v>
      </c>
      <c r="AP9" s="53">
        <f t="shared" si="13"/>
        <v>-383001.59096723859</v>
      </c>
    </row>
    <row r="10" spans="1:42">
      <c r="A10" s="30">
        <v>2638291563</v>
      </c>
      <c r="B10" s="31" t="s">
        <v>45</v>
      </c>
      <c r="C10" s="32">
        <v>369</v>
      </c>
      <c r="D10" s="33"/>
      <c r="E10" s="33"/>
      <c r="F10" s="33"/>
      <c r="G10" s="34"/>
      <c r="H10" s="35">
        <v>169.89</v>
      </c>
      <c r="I10" s="54">
        <f t="shared" si="0"/>
        <v>62689.409999999996</v>
      </c>
      <c r="J10" s="36"/>
      <c r="K10" s="32">
        <v>15</v>
      </c>
      <c r="L10" s="36"/>
      <c r="M10" s="36"/>
      <c r="N10" s="37">
        <f t="shared" si="14"/>
        <v>2.1428571428571428</v>
      </c>
      <c r="O10" s="38">
        <f t="shared" si="15"/>
        <v>0.7142857142857143</v>
      </c>
      <c r="P10" s="39">
        <f>SUMIFS('Отчет 16-22.02'!H:H,'Отчет 16-22.02'!D:D,"Выручка",'Отчет 16-22.02'!E:E,B10)</f>
        <v>5</v>
      </c>
      <c r="Q10" s="39">
        <f>SUMIFS('Отчет 16-22.02'!H:H,'Отчет 16-22.02'!D:D,"Возврат выручки",'Отчет 16-22.02'!E:E,B10)</f>
        <v>0</v>
      </c>
      <c r="R10" s="40">
        <f t="shared" si="1"/>
        <v>5</v>
      </c>
      <c r="S10" s="41">
        <f>SUMIFS('Отчет 16-22.02'!P:P,'Отчет 16-22.02'!C:C,"Продажи",'Отчет 16-22.02'!E:E,B10)</f>
        <v>12000</v>
      </c>
      <c r="T10" s="42">
        <f>SUMIFS('Отчет 16-22.02'!P:P,'Отчет 16-22.02'!C:C,"Возвраты",'Отчет 16-22.02'!E:E,B10)</f>
        <v>0</v>
      </c>
      <c r="U10" s="40">
        <f t="shared" si="2"/>
        <v>12000</v>
      </c>
      <c r="V10" s="43">
        <f t="shared" si="16"/>
        <v>4.0001600064002558E-2</v>
      </c>
      <c r="W10" s="44">
        <f t="shared" si="3"/>
        <v>849.44999999999993</v>
      </c>
      <c r="X10" s="42">
        <f>-SUMIFS('Отчет 16-22.02'!P:P,'Отчет 16-22.02'!C:C,"Вознаграждение Ozon",'Отчет 16-22.02'!E:E,B10)</f>
        <v>5160</v>
      </c>
      <c r="Y10" s="45">
        <f t="shared" si="4"/>
        <v>0.43</v>
      </c>
      <c r="Z10" s="42">
        <f>-SUMIFS('Отчет 16-22.02'!P:P,'Отчет 16-22.02'!C:C,"Услуги доставки",'Отчет 16-22.02'!E:E,B10)</f>
        <v>881.22</v>
      </c>
      <c r="AA10" s="32">
        <v>3316.5501549999999</v>
      </c>
      <c r="AB10" s="55"/>
      <c r="AC10" s="42"/>
      <c r="AD10" s="46">
        <f t="shared" si="17"/>
        <v>53.048121924877002</v>
      </c>
      <c r="AE10" s="47">
        <f t="shared" si="5"/>
        <v>1739.7317230751221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176.244</v>
      </c>
      <c r="AK10" s="49">
        <f t="shared" si="10"/>
        <v>663.31003099999998</v>
      </c>
      <c r="AL10" s="49">
        <f t="array" ref="AL10">_xlfn.IFS(R10=0,AE10,R10&lt;0,AE10/-R10,R10&gt;0,AE10/R10)</f>
        <v>347.94634461502443</v>
      </c>
      <c r="AM10" s="50">
        <f t="shared" si="11"/>
        <v>0.1449776435895935</v>
      </c>
      <c r="AN10" s="51">
        <f t="shared" si="12"/>
        <v>2.0480684243629668</v>
      </c>
      <c r="AP10" s="53">
        <f t="shared" si="13"/>
        <v>128392.20116294401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4"/>
        <v>0.14285714285714285</v>
      </c>
      <c r="O11" s="38">
        <f t="shared" si="15"/>
        <v>0.14285714285714285</v>
      </c>
      <c r="P11" s="39">
        <f>SUMIFS('Отчет 16-22.02'!H:H,'Отчет 16-22.02'!D:D,"Выручка",'Отчет 16-22.02'!E:E,B11)</f>
        <v>1</v>
      </c>
      <c r="Q11" s="39">
        <f>SUMIFS('Отчет 16-22.02'!H:H,'Отчет 16-22.02'!D:D,"Возврат выручки",'Отчет 16-22.02'!E:E,B11)</f>
        <v>0</v>
      </c>
      <c r="R11" s="40">
        <f t="shared" si="1"/>
        <v>1</v>
      </c>
      <c r="S11" s="41">
        <f>SUMIFS('Отчет 16-22.02'!P:P,'Отчет 16-22.02'!C:C,"Продажи",'Отчет 16-22.02'!E:E,B11)</f>
        <v>1683</v>
      </c>
      <c r="T11" s="42">
        <f>SUMIFS('Отчет 16-22.02'!P:P,'Отчет 16-22.02'!C:C,"Возвраты",'Отчет 16-22.02'!E:E,B11)</f>
        <v>0</v>
      </c>
      <c r="U11" s="40">
        <f t="shared" si="2"/>
        <v>1683</v>
      </c>
      <c r="V11" s="43">
        <f t="shared" si="16"/>
        <v>5.6102244089763593E-3</v>
      </c>
      <c r="W11" s="44">
        <f t="shared" si="3"/>
        <v>169.89</v>
      </c>
      <c r="X11" s="42">
        <f>-SUMIFS('Отчет 16-22.02'!P:P,'Отчет 16-22.02'!C:C,"Вознаграждение Ozon",'Отчет 16-22.02'!E:E,B11)</f>
        <v>723.69</v>
      </c>
      <c r="Y11" s="45">
        <f t="shared" si="4"/>
        <v>0.43000000000000005</v>
      </c>
      <c r="Z11" s="42">
        <f>-SUMIFS('Отчет 16-22.02'!P:P,'Отчет 16-22.02'!C:C,"Услуги доставки",'Отчет 16-22.02'!E:E,B11)</f>
        <v>398.09</v>
      </c>
      <c r="AA11" s="32">
        <v>0</v>
      </c>
      <c r="AB11" s="55"/>
      <c r="AC11" s="42"/>
      <c r="AD11" s="46">
        <f t="shared" si="17"/>
        <v>7.439999099964</v>
      </c>
      <c r="AE11" s="47">
        <f t="shared" si="5"/>
        <v>383.89000090003611</v>
      </c>
      <c r="AF11" s="46"/>
      <c r="AG11" s="48">
        <f t="shared" si="6"/>
        <v>1683</v>
      </c>
      <c r="AH11" s="49">
        <f t="shared" si="7"/>
        <v>169.89</v>
      </c>
      <c r="AI11" s="49">
        <f t="shared" si="8"/>
        <v>723.69</v>
      </c>
      <c r="AJ11" s="49">
        <f t="shared" si="9"/>
        <v>398.09</v>
      </c>
      <c r="AK11" s="49">
        <f t="shared" si="10"/>
        <v>0</v>
      </c>
      <c r="AL11" s="49">
        <f t="array" ref="AL11">_xlfn.IFS(R11=0,AE11,R11&lt;0,AE11/-R11,R11&gt;0,AE11/R11)</f>
        <v>383.89000090003611</v>
      </c>
      <c r="AM11" s="50">
        <f t="shared" si="11"/>
        <v>0.22809863392753185</v>
      </c>
      <c r="AN11" s="51">
        <f t="shared" si="12"/>
        <v>2.2596385949734308</v>
      </c>
      <c r="AP11" s="53">
        <f t="shared" si="13"/>
        <v>16891.160039601589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</v>
      </c>
      <c r="P12" s="39">
        <f>SUMIFS('Отчет 16-22.02'!H:H,'Отчет 16-22.02'!D:D,"Выручка",'Отчет 16-22.02'!E:E,B12)</f>
        <v>0</v>
      </c>
      <c r="Q12" s="39">
        <f>SUMIFS('Отчет 16-22.02'!H:H,'Отчет 16-22.02'!D:D,"Возврат выручки",'Отчет 16-22.02'!E:E,B12)</f>
        <v>0</v>
      </c>
      <c r="R12" s="40">
        <f t="shared" si="1"/>
        <v>0</v>
      </c>
      <c r="S12" s="41">
        <f>SUMIFS('Отчет 16-22.02'!P:P,'Отчет 16-22.02'!C:C,"Продажи",'Отчет 16-22.02'!E:E,B12)</f>
        <v>0</v>
      </c>
      <c r="T12" s="42">
        <f>SUMIFS('Отчет 16-22.02'!P:P,'Отчет 16-22.02'!C:C,"Возвраты",'Отчет 16-22.02'!E:E,B12)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16-22.02'!P:P,'Отчет 16-22.02'!C:C,"Вознаграждение Ozon",'Отчет 16-22.02'!E:E,B12)</f>
        <v>0</v>
      </c>
      <c r="Y12" s="45">
        <f t="shared" si="4"/>
        <v>0</v>
      </c>
      <c r="Z12" s="42">
        <f>-SUMIFS('Отчет 16-22.02'!P:P,'Отчет 16-22.02'!C:C,"Услуги доставки",'Отчет 16-22.02'!E:E,B12)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10</v>
      </c>
      <c r="D13" s="33"/>
      <c r="E13" s="33"/>
      <c r="F13" s="33"/>
      <c r="G13" s="34"/>
      <c r="H13" s="35">
        <v>169.89</v>
      </c>
      <c r="I13" s="54">
        <f t="shared" si="0"/>
        <v>1698.8999999999999</v>
      </c>
      <c r="J13" s="36"/>
      <c r="K13" s="32">
        <v>9</v>
      </c>
      <c r="L13" s="36"/>
      <c r="M13" s="36"/>
      <c r="N13" s="37">
        <f t="shared" si="14"/>
        <v>1.2857142857142858</v>
      </c>
      <c r="O13" s="38">
        <f t="shared" si="15"/>
        <v>1</v>
      </c>
      <c r="P13" s="39">
        <f>SUMIFS('Отчет 16-22.02'!H:H,'Отчет 16-22.02'!D:D,"Выручка",'Отчет 16-22.02'!E:E,B13)</f>
        <v>7</v>
      </c>
      <c r="Q13" s="39">
        <f>SUMIFS('Отчет 16-22.02'!H:H,'Отчет 16-22.02'!D:D,"Возврат выручки",'Отчет 16-22.02'!E:E,B13)</f>
        <v>0</v>
      </c>
      <c r="R13" s="40">
        <f t="shared" si="1"/>
        <v>7</v>
      </c>
      <c r="S13" s="41">
        <f>SUMIFS('Отчет 16-22.02'!P:P,'Отчет 16-22.02'!C:C,"Продажи",'Отчет 16-22.02'!E:E,B13)</f>
        <v>11659</v>
      </c>
      <c r="T13" s="42">
        <f>SUMIFS('Отчет 16-22.02'!P:P,'Отчет 16-22.02'!C:C,"Возвраты",'Отчет 16-22.02'!E:E,B13)</f>
        <v>0</v>
      </c>
      <c r="U13" s="40">
        <f t="shared" si="2"/>
        <v>11659</v>
      </c>
      <c r="V13" s="43">
        <f t="shared" si="16"/>
        <v>3.886488792885049E-2</v>
      </c>
      <c r="W13" s="44">
        <f t="shared" si="3"/>
        <v>1189.23</v>
      </c>
      <c r="X13" s="42">
        <f>-SUMIFS('Отчет 16-22.02'!P:P,'Отчет 16-22.02'!C:C,"Вознаграждение Ozon",'Отчет 16-22.02'!E:E,B13)</f>
        <v>5013.3700000000008</v>
      </c>
      <c r="Y13" s="45">
        <f t="shared" si="4"/>
        <v>0.43000000000000005</v>
      </c>
      <c r="Z13" s="42">
        <f>-SUMIFS('Отчет 16-22.02'!P:P,'Отчет 16-22.02'!C:C,"Услуги доставки",'Отчет 16-22.02'!E:E,B13)</f>
        <v>1214.5299999999997</v>
      </c>
      <c r="AA13" s="32">
        <v>1079.8499999999999</v>
      </c>
      <c r="AB13" s="55"/>
      <c r="AC13" s="42"/>
      <c r="AD13" s="46">
        <f t="shared" si="17"/>
        <v>51.540671126845076</v>
      </c>
      <c r="AE13" s="47">
        <f t="shared" si="5"/>
        <v>3110.4793288731548</v>
      </c>
      <c r="AF13" s="46"/>
      <c r="AG13" s="48">
        <f t="shared" si="6"/>
        <v>1665.5714285714287</v>
      </c>
      <c r="AH13" s="49">
        <f t="shared" si="7"/>
        <v>169.89</v>
      </c>
      <c r="AI13" s="49">
        <f t="shared" si="8"/>
        <v>716.19571428571442</v>
      </c>
      <c r="AJ13" s="49">
        <f t="shared" si="9"/>
        <v>173.50428571428569</v>
      </c>
      <c r="AK13" s="49">
        <f t="shared" si="10"/>
        <v>154.26428571428571</v>
      </c>
      <c r="AL13" s="49">
        <f t="array" ref="AL13">_xlfn.IFS(R13=0,AE13,R13&lt;0,AE13/-R13,R13&gt;0,AE13/R13)</f>
        <v>444.35418983902213</v>
      </c>
      <c r="AM13" s="50">
        <f t="shared" si="11"/>
        <v>0.26678783162133585</v>
      </c>
      <c r="AN13" s="51">
        <f t="shared" si="12"/>
        <v>2.6155405841369248</v>
      </c>
      <c r="AP13" s="53">
        <f t="shared" si="13"/>
        <v>4443.5418983902209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0.2857142857142857</v>
      </c>
      <c r="P14" s="39">
        <f>SUMIFS('Отчет 16-22.02'!H:H,'Отчет 16-22.02'!D:D,"Выручка",'Отчет 16-22.02'!E:E,B14)</f>
        <v>2</v>
      </c>
      <c r="Q14" s="39">
        <f>SUMIFS('Отчет 16-22.02'!H:H,'Отчет 16-22.02'!D:D,"Возврат выручки",'Отчет 16-22.02'!E:E,B14)</f>
        <v>0</v>
      </c>
      <c r="R14" s="40">
        <f t="shared" si="1"/>
        <v>2</v>
      </c>
      <c r="S14" s="41">
        <f>SUMIFS('Отчет 16-22.02'!P:P,'Отчет 16-22.02'!C:C,"Продажи",'Отчет 16-22.02'!E:E,B14)</f>
        <v>3600</v>
      </c>
      <c r="T14" s="42">
        <f>SUMIFS('Отчет 16-22.02'!P:P,'Отчет 16-22.02'!C:C,"Возвраты",'Отчет 16-22.02'!E:E,B14)</f>
        <v>0</v>
      </c>
      <c r="U14" s="40">
        <f t="shared" si="2"/>
        <v>3600</v>
      </c>
      <c r="V14" s="43">
        <f t="shared" si="16"/>
        <v>1.2000480019200769E-2</v>
      </c>
      <c r="W14" s="44">
        <f t="shared" si="3"/>
        <v>339.78</v>
      </c>
      <c r="X14" s="42">
        <f>-SUMIFS('Отчет 16-22.02'!P:P,'Отчет 16-22.02'!C:C,"Вознаграждение Ozon",'Отчет 16-22.02'!E:E,B14)</f>
        <v>1548</v>
      </c>
      <c r="Y14" s="45">
        <f t="shared" si="4"/>
        <v>0.43</v>
      </c>
      <c r="Z14" s="42">
        <f>-SUMIFS('Отчет 16-22.02'!P:P,'Отчет 16-22.02'!C:C,"Услуги доставки",'Отчет 16-22.02'!E:E,B14)</f>
        <v>245.36</v>
      </c>
      <c r="AA14" s="32">
        <v>1205.8900000000001</v>
      </c>
      <c r="AB14" s="55"/>
      <c r="AC14" s="42"/>
      <c r="AD14" s="46">
        <f t="shared" si="17"/>
        <v>15.9144365774631</v>
      </c>
      <c r="AE14" s="47">
        <f t="shared" si="5"/>
        <v>245.05556342253692</v>
      </c>
      <c r="AF14" s="46"/>
      <c r="AG14" s="48">
        <f t="shared" si="6"/>
        <v>1800</v>
      </c>
      <c r="AH14" s="49">
        <f t="shared" si="7"/>
        <v>169.89</v>
      </c>
      <c r="AI14" s="49">
        <f t="shared" si="8"/>
        <v>774</v>
      </c>
      <c r="AJ14" s="49">
        <f t="shared" si="9"/>
        <v>122.68</v>
      </c>
      <c r="AK14" s="49">
        <f t="shared" si="10"/>
        <v>602.94500000000005</v>
      </c>
      <c r="AL14" s="49">
        <f t="array" ref="AL14">_xlfn.IFS(R14=0,AE14,R14&lt;0,AE14/-R14,R14&gt;0,AE14/R14)</f>
        <v>122.52778171126846</v>
      </c>
      <c r="AM14" s="50">
        <f t="shared" si="11"/>
        <v>6.8070989839593588E-2</v>
      </c>
      <c r="AN14" s="51">
        <f t="shared" si="12"/>
        <v>0.72121832780780781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16</v>
      </c>
      <c r="D15" s="33"/>
      <c r="E15" s="33"/>
      <c r="F15" s="33"/>
      <c r="G15" s="34"/>
      <c r="H15" s="35">
        <v>169.89</v>
      </c>
      <c r="I15" s="54">
        <f t="shared" si="0"/>
        <v>2718.24</v>
      </c>
      <c r="J15" s="36"/>
      <c r="K15" s="32">
        <v>18</v>
      </c>
      <c r="L15" s="36"/>
      <c r="M15" s="36"/>
      <c r="N15" s="37">
        <f t="shared" si="14"/>
        <v>2.5714285714285716</v>
      </c>
      <c r="O15" s="38">
        <f t="shared" si="15"/>
        <v>1</v>
      </c>
      <c r="P15" s="39">
        <f>SUMIFS('Отчет 16-22.02'!H:H,'Отчет 16-22.02'!D:D,"Выручка",'Отчет 16-22.02'!E:E,B15)</f>
        <v>7</v>
      </c>
      <c r="Q15" s="39">
        <f>SUMIFS('Отчет 16-22.02'!H:H,'Отчет 16-22.02'!D:D,"Возврат выручки",'Отчет 16-22.02'!E:E,B15)</f>
        <v>0</v>
      </c>
      <c r="R15" s="40">
        <f t="shared" si="1"/>
        <v>7</v>
      </c>
      <c r="S15" s="41">
        <f>SUMIFS('Отчет 16-22.02'!P:P,'Отчет 16-22.02'!C:C,"Продажи",'Отчет 16-22.02'!E:E,B15)</f>
        <v>12454</v>
      </c>
      <c r="T15" s="42">
        <f>SUMIFS('Отчет 16-22.02'!P:P,'Отчет 16-22.02'!C:C,"Возвраты",'Отчет 16-22.02'!E:E,B15)</f>
        <v>0</v>
      </c>
      <c r="U15" s="40">
        <f t="shared" si="2"/>
        <v>12454</v>
      </c>
      <c r="V15" s="43">
        <f t="shared" si="16"/>
        <v>4.151499393309066E-2</v>
      </c>
      <c r="W15" s="44">
        <f t="shared" si="3"/>
        <v>1189.23</v>
      </c>
      <c r="X15" s="42">
        <f>-SUMIFS('Отчет 16-22.02'!P:P,'Отчет 16-22.02'!C:C,"Вознаграждение Ozon",'Отчет 16-22.02'!E:E,B15)</f>
        <v>5355.22</v>
      </c>
      <c r="Y15" s="45">
        <f t="shared" si="4"/>
        <v>0.43</v>
      </c>
      <c r="Z15" s="42">
        <f>-SUMIFS('Отчет 16-22.02'!P:P,'Отчет 16-22.02'!C:C,"Услуги доставки",'Отчет 16-22.02'!E:E,B15)</f>
        <v>1308.17</v>
      </c>
      <c r="AA15" s="32">
        <v>3465.64</v>
      </c>
      <c r="AB15" s="55"/>
      <c r="AC15" s="42"/>
      <c r="AD15" s="46">
        <f t="shared" si="17"/>
        <v>55.055109204368179</v>
      </c>
      <c r="AE15" s="47">
        <f t="shared" si="5"/>
        <v>1080.6848907956321</v>
      </c>
      <c r="AF15" s="46"/>
      <c r="AG15" s="48">
        <f t="shared" si="6"/>
        <v>1779.1428571428571</v>
      </c>
      <c r="AH15" s="49">
        <f t="shared" si="7"/>
        <v>169.89</v>
      </c>
      <c r="AI15" s="49">
        <f t="shared" si="8"/>
        <v>765.03142857142859</v>
      </c>
      <c r="AJ15" s="49">
        <f t="shared" si="9"/>
        <v>186.88142857142859</v>
      </c>
      <c r="AK15" s="49">
        <f t="shared" si="10"/>
        <v>495.09142857142854</v>
      </c>
      <c r="AL15" s="49">
        <f t="array" ref="AL15">_xlfn.IFS(R15=0,AE15,R15&lt;0,AE15/-R15,R15&gt;0,AE15/R15)</f>
        <v>154.38355582794745</v>
      </c>
      <c r="AM15" s="50">
        <f t="shared" si="11"/>
        <v>8.6774120025343834E-2</v>
      </c>
      <c r="AN15" s="51">
        <f t="shared" si="12"/>
        <v>0.90872656323472523</v>
      </c>
      <c r="AP15" s="53">
        <f t="shared" si="13"/>
        <v>2470.1368932471592</v>
      </c>
    </row>
    <row r="16" spans="1:42" ht="13.75" customHeight="1">
      <c r="A16" s="30">
        <v>2730129805</v>
      </c>
      <c r="B16" s="31" t="s">
        <v>51</v>
      </c>
      <c r="C16" s="32">
        <v>17</v>
      </c>
      <c r="D16" s="33"/>
      <c r="E16" s="33"/>
      <c r="F16" s="33"/>
      <c r="G16" s="34"/>
      <c r="H16" s="35">
        <v>169.89</v>
      </c>
      <c r="I16" s="54">
        <f t="shared" si="0"/>
        <v>2888.1299999999997</v>
      </c>
      <c r="J16" s="36"/>
      <c r="K16" s="32">
        <v>2</v>
      </c>
      <c r="L16" s="36"/>
      <c r="M16" s="36"/>
      <c r="N16" s="37">
        <f t="shared" si="14"/>
        <v>0.2857142857142857</v>
      </c>
      <c r="O16" s="38">
        <f t="shared" si="15"/>
        <v>0.14285714285714285</v>
      </c>
      <c r="P16" s="39">
        <f>SUMIFS('Отчет 16-22.02'!H:H,'Отчет 16-22.02'!D:D,"Выручка",'Отчет 16-22.02'!E:E,B16)</f>
        <v>1</v>
      </c>
      <c r="Q16" s="39">
        <f>SUMIFS('Отчет 16-22.02'!H:H,'Отчет 16-22.02'!D:D,"Возврат выручки",'Отчет 16-22.02'!E:E,B16)</f>
        <v>0</v>
      </c>
      <c r="R16" s="40">
        <f t="shared" si="1"/>
        <v>1</v>
      </c>
      <c r="S16" s="41">
        <f>SUMIFS('Отчет 16-22.02'!P:P,'Отчет 16-22.02'!C:C,"Продажи",'Отчет 16-22.02'!E:E,B16)</f>
        <v>1643</v>
      </c>
      <c r="T16" s="42">
        <f>SUMIFS('Отчет 16-22.02'!P:P,'Отчет 16-22.02'!C:C,"Возвраты",'Отчет 16-22.02'!E:E,B16)</f>
        <v>0</v>
      </c>
      <c r="U16" s="40">
        <f t="shared" si="2"/>
        <v>1643</v>
      </c>
      <c r="V16" s="43">
        <f t="shared" si="16"/>
        <v>5.4768857420963504E-3</v>
      </c>
      <c r="W16" s="44">
        <f t="shared" si="3"/>
        <v>169.89</v>
      </c>
      <c r="X16" s="42">
        <f>-SUMIFS('Отчет 16-22.02'!P:P,'Отчет 16-22.02'!C:C,"Вознаграждение Ozon",'Отчет 16-22.02'!E:E,B16)</f>
        <v>706.49</v>
      </c>
      <c r="Y16" s="45">
        <f t="shared" si="4"/>
        <v>0.43</v>
      </c>
      <c r="Z16" s="42">
        <f>-SUMIFS('Отчет 16-22.02'!P:P,'Отчет 16-22.02'!C:C,"Услуги доставки",'Отчет 16-22.02'!E:E,B16)</f>
        <v>127.99</v>
      </c>
      <c r="AA16" s="32">
        <v>0</v>
      </c>
      <c r="AB16" s="55"/>
      <c r="AC16" s="42"/>
      <c r="AD16" s="46">
        <f t="shared" si="17"/>
        <v>7.263172026881076</v>
      </c>
      <c r="AE16" s="47">
        <f t="shared" si="5"/>
        <v>631.36682797311903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127.99</v>
      </c>
      <c r="AK16" s="49">
        <f t="shared" si="10"/>
        <v>0</v>
      </c>
      <c r="AL16" s="49">
        <f t="array" ref="AL16">_xlfn.IFS(R16=0,AE16,R16&lt;0,AE16/-R16,R16&gt;0,AE16/R16)</f>
        <v>631.36682797311903</v>
      </c>
      <c r="AM16" s="50">
        <f t="shared" si="11"/>
        <v>0.38427682773774741</v>
      </c>
      <c r="AN16" s="51">
        <f t="shared" si="12"/>
        <v>3.7163271997946854</v>
      </c>
      <c r="AP16" s="53">
        <f t="shared" si="13"/>
        <v>10733.236075543024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16-22.02'!H:H,'Отчет 16-22.02'!D:D,"Выручка",'Отчет 16-22.02'!E:E,B17)</f>
        <v>0</v>
      </c>
      <c r="Q17" s="39">
        <f>SUMIFS('Отчет 16-22.02'!H:H,'Отчет 16-22.02'!D:D,"Возврат выручки",'Отчет 16-22.02'!E:E,B17)</f>
        <v>0</v>
      </c>
      <c r="R17" s="40">
        <f t="shared" si="1"/>
        <v>0</v>
      </c>
      <c r="S17" s="41">
        <f>SUMIFS('Отчет 16-22.02'!P:P,'Отчет 16-22.02'!C:C,"Продажи",'Отчет 16-22.02'!E:E,B17)</f>
        <v>0</v>
      </c>
      <c r="T17" s="42">
        <f>SUMIFS('Отчет 16-22.02'!P:P,'Отчет 16-22.02'!C:C,"Возвраты",'Отчет 16-22.02'!E:E,B17)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16-22.02'!P:P,'Отчет 16-22.02'!C:C,"Вознаграждение Ozon",'Отчет 16-22.02'!E:E,B17)</f>
        <v>0</v>
      </c>
      <c r="Y17" s="45">
        <f t="shared" si="4"/>
        <v>0</v>
      </c>
      <c r="Z17" s="42">
        <f>-SUMIFS('Отчет 16-22.02'!P:P,'Отчет 16-22.02'!C:C,"Услуги доставки",'Отчет 16-22.02'!E:E,B17)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16-22.02'!H:H,'Отчет 16-22.02'!D:D,"Выручка",'Отчет 16-22.02'!E:E,B18)</f>
        <v>0</v>
      </c>
      <c r="Q18" s="39">
        <f>SUMIFS('Отчет 16-22.02'!H:H,'Отчет 16-22.02'!D:D,"Возврат выручки",'Отчет 16-22.02'!E:E,B18)</f>
        <v>0</v>
      </c>
      <c r="R18" s="40">
        <f t="shared" si="1"/>
        <v>0</v>
      </c>
      <c r="S18" s="41">
        <f>SUMIFS('Отчет 16-22.02'!P:P,'Отчет 16-22.02'!C:C,"Продажи",'Отчет 16-22.02'!E:E,B18)</f>
        <v>0</v>
      </c>
      <c r="T18" s="42">
        <f>SUMIFS('Отчет 16-22.02'!P:P,'Отчет 16-22.02'!C:C,"Возвраты",'Отчет 16-22.02'!E:E,B18)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16-22.02'!P:P,'Отчет 16-22.02'!C:C,"Вознаграждение Ozon",'Отчет 16-22.02'!E:E,B18)</f>
        <v>0</v>
      </c>
      <c r="Y18" s="45">
        <f t="shared" si="4"/>
        <v>0</v>
      </c>
      <c r="Z18" s="42">
        <f>-SUMIFS('Отчет 16-22.02'!P:P,'Отчет 16-22.02'!C:C,"Услуги доставки",'Отчет 16-22.02'!E:E,B18)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16-22.02'!H:H,'Отчет 16-22.02'!D:D,"Выручка",'Отчет 16-22.02'!E:E,B19)</f>
        <v>0</v>
      </c>
      <c r="Q19" s="39">
        <f>SUMIFS('Отчет 16-22.02'!H:H,'Отчет 16-22.02'!D:D,"Возврат выручки",'Отчет 16-22.02'!E:E,B19)</f>
        <v>0</v>
      </c>
      <c r="R19" s="40">
        <f t="shared" si="1"/>
        <v>0</v>
      </c>
      <c r="S19" s="41">
        <f>SUMIFS('Отчет 16-22.02'!P:P,'Отчет 16-22.02'!C:C,"Продажи",'Отчет 16-22.02'!E:E,B19)</f>
        <v>0</v>
      </c>
      <c r="T19" s="42">
        <f>SUMIFS('Отчет 16-22.02'!P:P,'Отчет 16-22.02'!C:C,"Возвраты",'Отчет 16-22.02'!E:E,B19)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16-22.02'!P:P,'Отчет 16-22.02'!C:C,"Вознаграждение Ozon",'Отчет 16-22.02'!E:E,B19)</f>
        <v>0</v>
      </c>
      <c r="Y19" s="45">
        <f t="shared" si="4"/>
        <v>0</v>
      </c>
      <c r="Z19" s="42">
        <f>-SUMIFS('Отчет 16-22.02'!P:P,'Отчет 16-22.02'!C:C,"Услуги доставки",'Отчет 16-22.02'!E:E,B19)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16-22.02'!H:H,'Отчет 16-22.02'!D:D,"Выручка",'Отчет 16-22.02'!E:E,B20)</f>
        <v>0</v>
      </c>
      <c r="Q20" s="39">
        <f>SUMIFS('Отчет 16-22.02'!H:H,'Отчет 16-22.02'!D:D,"Возврат выручки",'Отчет 16-22.02'!E:E,B20)</f>
        <v>0</v>
      </c>
      <c r="R20" s="40">
        <f t="shared" si="1"/>
        <v>0</v>
      </c>
      <c r="S20" s="41">
        <f>SUMIFS('Отчет 16-22.02'!P:P,'Отчет 16-22.02'!C:C,"Продажи",'Отчет 16-22.02'!E:E,B20)</f>
        <v>0</v>
      </c>
      <c r="T20" s="42">
        <f>SUMIFS('Отчет 16-22.02'!P:P,'Отчет 16-22.02'!C:C,"Возвраты",'Отчет 16-22.02'!E:E,B20)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16-22.02'!P:P,'Отчет 16-22.02'!C:C,"Вознаграждение Ozon",'Отчет 16-22.02'!E:E,B20)</f>
        <v>0</v>
      </c>
      <c r="Y20" s="45">
        <f t="shared" si="4"/>
        <v>0</v>
      </c>
      <c r="Z20" s="42">
        <f>-SUMIFS('Отчет 16-22.02'!P:P,'Отчет 16-22.02'!C:C,"Услуги доставки",'Отчет 16-22.02'!E:E,B20)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16-22.02'!H:H,'Отчет 16-22.02'!D:D,"Выручка",'Отчет 16-22.02'!E:E,B21)</f>
        <v>0</v>
      </c>
      <c r="Q21" s="39">
        <f>SUMIFS('Отчет 16-22.02'!H:H,'Отчет 16-22.02'!D:D,"Возврат выручки",'Отчет 16-22.02'!E:E,B21)</f>
        <v>0</v>
      </c>
      <c r="R21" s="40">
        <f t="shared" si="1"/>
        <v>0</v>
      </c>
      <c r="S21" s="41">
        <f>SUMIFS('Отчет 16-22.02'!P:P,'Отчет 16-22.02'!C:C,"Продажи",'Отчет 16-22.02'!E:E,B21)</f>
        <v>0</v>
      </c>
      <c r="T21" s="42">
        <f>SUMIFS('Отчет 16-22.02'!P:P,'Отчет 16-22.02'!C:C,"Возвраты",'Отчет 16-22.02'!E:E,B21)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16-22.02'!P:P,'Отчет 16-22.02'!C:C,"Вознаграждение Ozon",'Отчет 16-22.02'!E:E,B21)</f>
        <v>0</v>
      </c>
      <c r="Y21" s="45">
        <f t="shared" si="4"/>
        <v>0</v>
      </c>
      <c r="Z21" s="42">
        <f>-SUMIFS('Отчет 16-22.02'!P:P,'Отчет 16-22.02'!C:C,"Услуги доставки",'Отчет 16-22.02'!E:E,B21)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16-22.02'!H:H,'Отчет 16-22.02'!D:D,"Выручка",'Отчет 16-22.02'!E:E,B22)</f>
        <v>0</v>
      </c>
      <c r="Q22" s="39">
        <f>SUMIFS('Отчет 16-22.02'!H:H,'Отчет 16-22.02'!D:D,"Возврат выручки",'Отчет 16-22.02'!E:E,B22)</f>
        <v>0</v>
      </c>
      <c r="R22" s="40">
        <f t="shared" si="1"/>
        <v>0</v>
      </c>
      <c r="S22" s="41">
        <f>SUMIFS('Отчет 16-22.02'!P:P,'Отчет 16-22.02'!C:C,"Продажи",'Отчет 16-22.02'!E:E,B22)</f>
        <v>0</v>
      </c>
      <c r="T22" s="42">
        <f>SUMIFS('Отчет 16-22.02'!P:P,'Отчет 16-22.02'!C:C,"Возвраты",'Отчет 16-22.02'!E:E,B22)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16-22.02'!P:P,'Отчет 16-22.02'!C:C,"Вознаграждение Ozon",'Отчет 16-22.02'!E:E,B22)</f>
        <v>0</v>
      </c>
      <c r="Y22" s="45">
        <f t="shared" si="4"/>
        <v>0</v>
      </c>
      <c r="Z22" s="42">
        <f>-SUMIFS('Отчет 16-22.02'!P:P,'Отчет 16-22.02'!C:C,"Услуги доставки",'Отчет 16-22.02'!E:E,B22)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16-22.02'!H:H,'Отчет 16-22.02'!D:D,"Выручка",'Отчет 16-22.02'!E:E,B23)</f>
        <v>0</v>
      </c>
      <c r="Q23" s="39">
        <f>SUMIFS('Отчет 16-22.02'!H:H,'Отчет 16-22.02'!D:D,"Возврат выручки",'Отчет 16-22.02'!E:E,B23)</f>
        <v>0</v>
      </c>
      <c r="R23" s="40">
        <f t="shared" si="1"/>
        <v>0</v>
      </c>
      <c r="S23" s="41">
        <f>SUMIFS('Отчет 16-22.02'!P:P,'Отчет 16-22.02'!C:C,"Продажи",'Отчет 16-22.02'!E:E,B23)</f>
        <v>0</v>
      </c>
      <c r="T23" s="42">
        <f>SUMIFS('Отчет 16-22.02'!P:P,'Отчет 16-22.02'!C:C,"Возвраты",'Отчет 16-22.02'!E:E,B23)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16-22.02'!P:P,'Отчет 16-22.02'!C:C,"Вознаграждение Ozon",'Отчет 16-22.02'!E:E,B23)</f>
        <v>0</v>
      </c>
      <c r="Y23" s="45">
        <f t="shared" si="4"/>
        <v>0</v>
      </c>
      <c r="Z23" s="42">
        <f>-SUMIFS('Отчет 16-22.02'!P:P,'Отчет 16-22.02'!C:C,"Услуги доставки",'Отчет 16-22.02'!E:E,B23)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16-22.02'!H:H,'Отчет 16-22.02'!D:D,"Выручка",'Отчет 16-22.02'!E:E,B24)</f>
        <v>0</v>
      </c>
      <c r="Q24" s="39">
        <f>SUMIFS('Отчет 16-22.02'!H:H,'Отчет 16-22.02'!D:D,"Возврат выручки",'Отчет 16-22.02'!E:E,B24)</f>
        <v>0</v>
      </c>
      <c r="R24" s="40">
        <f t="shared" si="1"/>
        <v>0</v>
      </c>
      <c r="S24" s="41">
        <f>SUMIFS('Отчет 16-22.02'!P:P,'Отчет 16-22.02'!C:C,"Продажи",'Отчет 16-22.02'!E:E,B24)</f>
        <v>0</v>
      </c>
      <c r="T24" s="42">
        <f>SUMIFS('Отчет 16-22.02'!P:P,'Отчет 16-22.02'!C:C,"Возвраты",'Отчет 16-22.02'!E:E,B24)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16-22.02'!P:P,'Отчет 16-22.02'!C:C,"Вознаграждение Ozon",'Отчет 16-22.02'!E:E,B24)</f>
        <v>0</v>
      </c>
      <c r="Y24" s="45">
        <f t="shared" si="4"/>
        <v>0</v>
      </c>
      <c r="Z24" s="42">
        <f>-SUMIFS('Отчет 16-22.02'!P:P,'Отчет 16-22.02'!C:C,"Услуги доставки",'Отчет 16-22.02'!E:E,B24)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2026.7619047619048</v>
      </c>
      <c r="AH25" s="58">
        <f t="shared" si="18"/>
        <v>447.87636363636369</v>
      </c>
      <c r="AI25" s="58">
        <f t="shared" si="18"/>
        <v>871.50761904761919</v>
      </c>
      <c r="AJ25" s="58">
        <f t="shared" si="18"/>
        <v>231.9742585470085</v>
      </c>
      <c r="AK25" s="58">
        <f t="shared" si="18"/>
        <v>551.28438591234567</v>
      </c>
      <c r="AL25" s="58">
        <f t="shared" si="18"/>
        <v>96.366280863265658</v>
      </c>
      <c r="AM25" s="59">
        <f t="shared" si="18"/>
        <v>0.15664337053947194</v>
      </c>
      <c r="AN25" s="59">
        <f t="shared" si="18"/>
        <v>0.38658632652740021</v>
      </c>
      <c r="AO25" s="60"/>
      <c r="AP25" s="61"/>
    </row>
    <row r="26" spans="1:52">
      <c r="A26" s="62" t="s">
        <v>60</v>
      </c>
      <c r="B26" s="63"/>
      <c r="C26" s="64">
        <f>SUM(C3:C24)</f>
        <v>5120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660845.56000000006</v>
      </c>
      <c r="J26" s="67"/>
      <c r="K26" s="64">
        <f>SUM(K3:K24)</f>
        <v>172</v>
      </c>
      <c r="L26" s="67"/>
      <c r="M26" s="67"/>
      <c r="N26" s="68"/>
      <c r="O26" s="69"/>
      <c r="P26" s="64">
        <f>SUM(P3:P24)</f>
        <v>79</v>
      </c>
      <c r="Q26" s="64">
        <f t="shared" ref="Q26:Z26" si="19">SUM(Q3:Q24)</f>
        <v>2</v>
      </c>
      <c r="R26" s="64">
        <f t="shared" si="19"/>
        <v>77</v>
      </c>
      <c r="S26" s="70">
        <f>SUM(S3:S24)</f>
        <v>173410</v>
      </c>
      <c r="T26" s="64">
        <f t="shared" si="19"/>
        <v>-4800</v>
      </c>
      <c r="U26" s="64">
        <f t="shared" si="19"/>
        <v>168610</v>
      </c>
      <c r="V26" s="71">
        <f t="shared" si="19"/>
        <v>0.56205581556595585</v>
      </c>
      <c r="W26" s="64">
        <f t="shared" si="19"/>
        <v>11163.539999999999</v>
      </c>
      <c r="X26" s="64">
        <f t="shared" si="19"/>
        <v>72502.3</v>
      </c>
      <c r="Y26" s="72">
        <f>IF(U26=0,0,X26/U26)</f>
        <v>0.43</v>
      </c>
      <c r="Z26" s="64">
        <f t="shared" si="19"/>
        <v>17063.860000000011</v>
      </c>
      <c r="AA26" s="64">
        <f>IFERROR(P26*AA51/P51,0)</f>
        <v>43572.807735849055</v>
      </c>
      <c r="AB26" s="64">
        <f t="shared" ref="AB26:AE26" si="20">SUM(AB3:AB24)</f>
        <v>0</v>
      </c>
      <c r="AC26" s="64">
        <f t="shared" si="20"/>
        <v>0</v>
      </c>
      <c r="AD26" s="73">
        <f>SUM(AD3:AD24)</f>
        <v>745.37031981279256</v>
      </c>
      <c r="AE26" s="74">
        <f t="shared" si="20"/>
        <v>29787.628824187192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90162.959652256293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37347.300856000002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1">C28*H28</f>
        <v>35616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16-22.02'!H:H,'Отчет 16-22.02'!D:D,"Выручка",'Отчет 16-22.02'!E:E,B28)</f>
        <v>0</v>
      </c>
      <c r="Q28" s="39">
        <f>SUMIFS('Отчет 16-22.02'!H:H,'Отчет 16-22.02'!D:D,"Возврат выручки",'Отчет 16-22.02'!E:E,B28)</f>
        <v>0</v>
      </c>
      <c r="R28" s="40">
        <f t="shared" ref="R28:R47" si="24">P28-Q28</f>
        <v>0</v>
      </c>
      <c r="S28" s="41">
        <f>SUMIFS('Отчет 16-22.02'!P:P,'Отчет 16-22.02'!C:C,"Продажи",'Отчет 16-22.02'!E:E,B28)</f>
        <v>0</v>
      </c>
      <c r="T28" s="42">
        <f>SUMIFS('Отчет 16-22.02'!P:P,'Отчет 16-22.02'!C:C,"Возвраты",'Отчет 16-22.02'!E:E,B28)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16-22.02'!P:P,'Отчет 16-22.02'!C:C,"Вознаграждение Ozon",'Отчет 16-22.02'!E:E,B28)</f>
        <v>0</v>
      </c>
      <c r="Y28" s="45">
        <f t="shared" ref="Y28:Y47" si="28">IF(U28=0,0,X28/U28)</f>
        <v>0</v>
      </c>
      <c r="Z28" s="42">
        <f>-SUMIFS('Отчет 16-22.02'!P:P,'Отчет 16-22.02'!C:C,"Услуги доставки",'Отчет 16-22.02'!E:E,B28)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-0.14285714285714285</v>
      </c>
      <c r="P29" s="39">
        <f>SUMIFS('Отчет 16-22.02'!H:H,'Отчет 16-22.02'!D:D,"Выручка",'Отчет 16-22.02'!E:E,B29)</f>
        <v>0</v>
      </c>
      <c r="Q29" s="39">
        <f>SUMIFS('Отчет 16-22.02'!H:H,'Отчет 16-22.02'!D:D,"Возврат выручки",'Отчет 16-22.02'!E:E,B29)</f>
        <v>1</v>
      </c>
      <c r="R29" s="40">
        <f t="shared" si="24"/>
        <v>-1</v>
      </c>
      <c r="S29" s="41">
        <f>SUMIFS('Отчет 16-22.02'!P:P,'Отчет 16-22.02'!C:C,"Продажи",'Отчет 16-22.02'!E:E,B29)</f>
        <v>0</v>
      </c>
      <c r="T29" s="42">
        <f>SUMIFS('Отчет 16-22.02'!P:P,'Отчет 16-22.02'!C:C,"Возвраты",'Отчет 16-22.02'!E:E,B29)</f>
        <v>-5000</v>
      </c>
      <c r="U29" s="40">
        <f t="shared" si="25"/>
        <v>-5000</v>
      </c>
      <c r="V29" s="43">
        <f t="shared" si="26"/>
        <v>-1.6667333360001067E-2</v>
      </c>
      <c r="W29" s="44">
        <f t="shared" si="27"/>
        <v>-627</v>
      </c>
      <c r="X29" s="42">
        <f>-SUMIFS('Отчет 16-22.02'!P:P,'Отчет 16-22.02'!C:C,"Вознаграждение Ozon",'Отчет 16-22.02'!E:E,B29)</f>
        <v>-2150</v>
      </c>
      <c r="Y29" s="45">
        <f t="shared" si="28"/>
        <v>0.43</v>
      </c>
      <c r="Z29" s="42">
        <f>-SUMIFS('Отчет 16-22.02'!P:P,'Отчет 16-22.02'!C:C,"Услуги доставки",'Отчет 16-22.02'!E:E,B29)</f>
        <v>170.82</v>
      </c>
      <c r="AA29" s="32">
        <v>0</v>
      </c>
      <c r="AB29" s="55"/>
      <c r="AC29" s="42"/>
      <c r="AD29" s="46">
        <f t="shared" si="29"/>
        <v>-22.103384135365417</v>
      </c>
      <c r="AE29" s="47">
        <f t="shared" si="30"/>
        <v>-2371.7166158646346</v>
      </c>
      <c r="AF29" s="46"/>
      <c r="AG29" s="48">
        <f t="shared" si="31"/>
        <v>5000</v>
      </c>
      <c r="AH29" s="49">
        <f t="shared" si="32"/>
        <v>627</v>
      </c>
      <c r="AI29" s="49">
        <f t="shared" si="33"/>
        <v>2150</v>
      </c>
      <c r="AJ29" s="49">
        <f t="shared" si="34"/>
        <v>170.82</v>
      </c>
      <c r="AK29" s="49">
        <f t="shared" si="35"/>
        <v>0</v>
      </c>
      <c r="AL29" s="49">
        <f t="array" ref="AL29">_xlfn.IFS(R29=0,AE29,R29&lt;0,AE29/-R29,R29&gt;0,AE29/R29)</f>
        <v>-2371.7166158646346</v>
      </c>
      <c r="AM29" s="50">
        <f t="shared" si="36"/>
        <v>-0.47434332317292693</v>
      </c>
      <c r="AN29" s="51">
        <f t="shared" si="37"/>
        <v>-3.7826421305656055</v>
      </c>
      <c r="AP29" s="53">
        <f t="shared" si="38"/>
        <v>-137559.56372014881</v>
      </c>
    </row>
    <row r="30" spans="1:52">
      <c r="A30" s="30">
        <v>2774709606</v>
      </c>
      <c r="B30" s="31" t="s">
        <v>63</v>
      </c>
      <c r="C30" s="32">
        <v>51</v>
      </c>
      <c r="D30" s="33"/>
      <c r="E30" s="33"/>
      <c r="F30" s="33"/>
      <c r="G30" s="34"/>
      <c r="H30" s="84">
        <v>627</v>
      </c>
      <c r="I30" s="54">
        <f t="shared" si="21"/>
        <v>31977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16-22.02'!H:H,'Отчет 16-22.02'!D:D,"Выручка",'Отчет 16-22.02'!E:E,B30)</f>
        <v>1</v>
      </c>
      <c r="Q30" s="39">
        <f>SUMIFS('Отчет 16-22.02'!H:H,'Отчет 16-22.02'!D:D,"Возврат выручки",'Отчет 16-22.02'!E:E,B30)</f>
        <v>0</v>
      </c>
      <c r="R30" s="40">
        <f t="shared" si="24"/>
        <v>1</v>
      </c>
      <c r="S30" s="41">
        <f>SUMIFS('Отчет 16-22.02'!P:P,'Отчет 16-22.02'!C:C,"Продажи",'Отчет 16-22.02'!E:E,B30)</f>
        <v>2757</v>
      </c>
      <c r="T30" s="42">
        <f>SUMIFS('Отчет 16-22.02'!P:P,'Отчет 16-22.02'!C:C,"Возвраты",'Отчет 16-22.02'!E:E,B30)</f>
        <v>0</v>
      </c>
      <c r="U30" s="40">
        <f t="shared" si="25"/>
        <v>2757</v>
      </c>
      <c r="V30" s="43">
        <f t="shared" si="26"/>
        <v>9.1903676147045889E-3</v>
      </c>
      <c r="W30" s="44">
        <f t="shared" si="27"/>
        <v>627</v>
      </c>
      <c r="X30" s="42">
        <f>-SUMIFS('Отчет 16-22.02'!P:P,'Отчет 16-22.02'!C:C,"Вознаграждение Ozon",'Отчет 16-22.02'!E:E,B30)</f>
        <v>1185.51</v>
      </c>
      <c r="Y30" s="45">
        <f t="shared" si="28"/>
        <v>0.43</v>
      </c>
      <c r="Z30" s="42">
        <f>-SUMIFS('Отчет 16-22.02'!P:P,'Отчет 16-22.02'!C:C,"Услуги доставки",'Отчет 16-22.02'!E:E,B30)</f>
        <v>270.15999999999997</v>
      </c>
      <c r="AA30" s="32">
        <v>0</v>
      </c>
      <c r="AB30" s="55"/>
      <c r="AC30" s="42"/>
      <c r="AD30" s="46">
        <f t="shared" si="29"/>
        <v>12.187806012240491</v>
      </c>
      <c r="AE30" s="47">
        <f t="shared" si="30"/>
        <v>662.14219398775958</v>
      </c>
      <c r="AF30" s="46"/>
      <c r="AG30" s="48">
        <f t="shared" si="31"/>
        <v>2757</v>
      </c>
      <c r="AH30" s="49">
        <f t="shared" si="32"/>
        <v>627</v>
      </c>
      <c r="AI30" s="49">
        <f t="shared" si="33"/>
        <v>1185.51</v>
      </c>
      <c r="AJ30" s="49">
        <f t="shared" si="34"/>
        <v>270.15999999999997</v>
      </c>
      <c r="AK30" s="49">
        <f t="shared" si="35"/>
        <v>0</v>
      </c>
      <c r="AL30" s="49">
        <f t="array" ref="AL30">_xlfn.IFS(R30=0,AE30,R30&lt;0,AE30/-R30,R30&gt;0,AE30/R30)</f>
        <v>662.14219398775958</v>
      </c>
      <c r="AM30" s="50">
        <f t="shared" si="36"/>
        <v>0.24016764381130198</v>
      </c>
      <c r="AN30" s="51">
        <f t="shared" si="37"/>
        <v>1.0560481562803183</v>
      </c>
      <c r="AP30" s="53">
        <f t="shared" si="38"/>
        <v>33769.251893375738</v>
      </c>
    </row>
    <row r="31" spans="1:52">
      <c r="A31" s="30">
        <v>2774720465</v>
      </c>
      <c r="B31" s="31" t="s">
        <v>64</v>
      </c>
      <c r="C31" s="32">
        <v>15</v>
      </c>
      <c r="D31" s="33"/>
      <c r="E31" s="33"/>
      <c r="F31" s="33"/>
      <c r="G31" s="34"/>
      <c r="H31" s="84">
        <v>567</v>
      </c>
      <c r="I31" s="54">
        <f t="shared" si="21"/>
        <v>8505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9">
        <f>SUMIFS('Отчет 16-22.02'!H:H,'Отчет 16-22.02'!D:D,"Выручка",'Отчет 16-22.02'!E:E,B31)</f>
        <v>0</v>
      </c>
      <c r="Q31" s="39">
        <f>SUMIFS('Отчет 16-22.02'!H:H,'Отчет 16-22.02'!D:D,"Возврат выручки",'Отчет 16-22.02'!E:E,B31)</f>
        <v>0</v>
      </c>
      <c r="R31" s="40">
        <f t="shared" si="24"/>
        <v>0</v>
      </c>
      <c r="S31" s="41">
        <f>SUMIFS('Отчет 16-22.02'!P:P,'Отчет 16-22.02'!C:C,"Продажи",'Отчет 16-22.02'!E:E,B31)</f>
        <v>0</v>
      </c>
      <c r="T31" s="42">
        <f>SUMIFS('Отчет 16-22.02'!P:P,'Отчет 16-22.02'!C:C,"Возвраты",'Отчет 16-22.02'!E:E,B31)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16-22.02'!P:P,'Отчет 16-22.02'!C:C,"Вознаграждение Ozon",'Отчет 16-22.02'!E:E,B31)</f>
        <v>0</v>
      </c>
      <c r="Y31" s="45">
        <f t="shared" si="28"/>
        <v>0</v>
      </c>
      <c r="Z31" s="42">
        <f>-SUMIFS('Отчет 16-22.02'!P:P,'Отчет 16-22.02'!C:C,"Услуги доставки",'Отчет 16-22.02'!E:E,B31)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-1708.1999999999998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16-22.02'!H:H,'Отчет 16-22.02'!D:D,"Выручка",'Отчет 16-22.02'!E:E,B32)</f>
        <v>0</v>
      </c>
      <c r="Q32" s="39">
        <f>SUMIFS('Отчет 16-22.02'!H:H,'Отчет 16-22.02'!D:D,"Возврат выручки",'Отчет 16-22.02'!E:E,B32)</f>
        <v>0</v>
      </c>
      <c r="R32" s="40">
        <f t="shared" si="24"/>
        <v>0</v>
      </c>
      <c r="S32" s="41">
        <f>SUMIFS('Отчет 16-22.02'!P:P,'Отчет 16-22.02'!C:C,"Продажи",'Отчет 16-22.02'!E:E,B32)</f>
        <v>0</v>
      </c>
      <c r="T32" s="42">
        <f>SUMIFS('Отчет 16-22.02'!P:P,'Отчет 16-22.02'!C:C,"Возвраты",'Отчет 16-22.02'!E:E,B32)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16-22.02'!P:P,'Отчет 16-22.02'!C:C,"Вознаграждение Ozon",'Отчет 16-22.02'!E:E,B32)</f>
        <v>0</v>
      </c>
      <c r="Y32" s="45">
        <f t="shared" si="28"/>
        <v>0</v>
      </c>
      <c r="Z32" s="42">
        <f>-SUMIFS('Отчет 16-22.02'!P:P,'Отчет 16-22.02'!C:C,"Услуги доставки",'Отчет 16-22.02'!E:E,B32)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11</v>
      </c>
      <c r="D33" s="33"/>
      <c r="E33" s="33"/>
      <c r="F33" s="33"/>
      <c r="G33" s="34"/>
      <c r="H33" s="84">
        <v>657</v>
      </c>
      <c r="I33" s="54">
        <f t="shared" si="21"/>
        <v>7227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</v>
      </c>
      <c r="P33" s="39">
        <f>SUMIFS('Отчет 16-22.02'!H:H,'Отчет 16-22.02'!D:D,"Выручка",'Отчет 16-22.02'!E:E,B33)</f>
        <v>0</v>
      </c>
      <c r="Q33" s="39">
        <f>SUMIFS('Отчет 16-22.02'!H:H,'Отчет 16-22.02'!D:D,"Возврат выручки",'Отчет 16-22.02'!E:E,B33)</f>
        <v>0</v>
      </c>
      <c r="R33" s="40">
        <f t="shared" si="24"/>
        <v>0</v>
      </c>
      <c r="S33" s="41">
        <f>SUMIFS('Отчет 16-22.02'!P:P,'Отчет 16-22.02'!C:C,"Продажи",'Отчет 16-22.02'!E:E,B33)</f>
        <v>0</v>
      </c>
      <c r="T33" s="42">
        <f>SUMIFS('Отчет 16-22.02'!P:P,'Отчет 16-22.02'!C:C,"Возвраты",'Отчет 16-22.02'!E:E,B33)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16-22.02'!P:P,'Отчет 16-22.02'!C:C,"Вознаграждение Ozon",'Отчет 16-22.02'!E:E,B33)</f>
        <v>0</v>
      </c>
      <c r="Y33" s="45">
        <f t="shared" si="28"/>
        <v>0</v>
      </c>
      <c r="Z33" s="42">
        <f>-SUMIFS('Отчет 16-22.02'!P:P,'Отчет 16-22.02'!C:C,"Услуги доставки",'Отчет 16-22.02'!E:E,B33)</f>
        <v>227.76</v>
      </c>
      <c r="AA33" s="32">
        <v>0</v>
      </c>
      <c r="AB33" s="55"/>
      <c r="AC33" s="42"/>
      <c r="AD33" s="46">
        <f t="shared" si="29"/>
        <v>0</v>
      </c>
      <c r="AE33" s="47">
        <f t="shared" si="30"/>
        <v>-227.76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227.76</v>
      </c>
      <c r="AK33" s="49">
        <f t="shared" si="35"/>
        <v>0</v>
      </c>
      <c r="AL33" s="49">
        <f t="array" ref="AL33">_xlfn.IFS(R33=0,AE33,R33&lt;0,AE33/-R33,R33&gt;0,AE33/R33)</f>
        <v>-227.76</v>
      </c>
      <c r="AM33" s="50">
        <f t="shared" si="36"/>
        <v>0</v>
      </c>
      <c r="AN33" s="51">
        <f t="shared" si="37"/>
        <v>-0.34666666666666668</v>
      </c>
      <c r="AP33" s="53">
        <f t="shared" si="38"/>
        <v>-2505.3599999999997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16-22.02'!H:H,'Отчет 16-22.02'!D:D,"Выручка",'Отчет 16-22.02'!E:E,B34)</f>
        <v>0</v>
      </c>
      <c r="Q34" s="39">
        <f>SUMIFS('Отчет 16-22.02'!H:H,'Отчет 16-22.02'!D:D,"Возврат выручки",'Отчет 16-22.02'!E:E,B34)</f>
        <v>0</v>
      </c>
      <c r="R34" s="40">
        <f t="shared" si="24"/>
        <v>0</v>
      </c>
      <c r="S34" s="41">
        <f>SUMIFS('Отчет 16-22.02'!P:P,'Отчет 16-22.02'!C:C,"Продажи",'Отчет 16-22.02'!E:E,B34)</f>
        <v>0</v>
      </c>
      <c r="T34" s="42">
        <f>SUMIFS('Отчет 16-22.02'!P:P,'Отчет 16-22.02'!C:C,"Возвраты",'Отчет 16-22.02'!E:E,B34)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16-22.02'!P:P,'Отчет 16-22.02'!C:C,"Вознаграждение Ozon",'Отчет 16-22.02'!E:E,B34)</f>
        <v>0</v>
      </c>
      <c r="Y34" s="45">
        <f t="shared" si="28"/>
        <v>0</v>
      </c>
      <c r="Z34" s="42">
        <f>-SUMIFS('Отчет 16-22.02'!P:P,'Отчет 16-22.02'!C:C,"Услуги доставки",'Отчет 16-22.02'!E:E,B34)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1</v>
      </c>
      <c r="L35" s="36"/>
      <c r="M35" s="36"/>
      <c r="N35" s="37">
        <f t="shared" si="22"/>
        <v>0.14285714285714285</v>
      </c>
      <c r="O35" s="38">
        <f t="shared" si="23"/>
        <v>0.14285714285714285</v>
      </c>
      <c r="P35" s="39">
        <f>SUMIFS('Отчет 16-22.02'!H:H,'Отчет 16-22.02'!D:D,"Выручка",'Отчет 16-22.02'!E:E,B35)</f>
        <v>1</v>
      </c>
      <c r="Q35" s="39">
        <f>SUMIFS('Отчет 16-22.02'!H:H,'Отчет 16-22.02'!D:D,"Возврат выручки",'Отчет 16-22.02'!E:E,B35)</f>
        <v>0</v>
      </c>
      <c r="R35" s="40">
        <f t="shared" si="24"/>
        <v>1</v>
      </c>
      <c r="S35" s="41">
        <f>SUMIFS('Отчет 16-22.02'!P:P,'Отчет 16-22.02'!C:C,"Продажи",'Отчет 16-22.02'!E:E,B35)</f>
        <v>6500</v>
      </c>
      <c r="T35" s="42">
        <f>SUMIFS('Отчет 16-22.02'!P:P,'Отчет 16-22.02'!C:C,"Возвраты",'Отчет 16-22.02'!E:E,B35)</f>
        <v>0</v>
      </c>
      <c r="U35" s="40">
        <f t="shared" si="25"/>
        <v>6500</v>
      </c>
      <c r="V35" s="43">
        <f t="shared" si="26"/>
        <v>2.1667533368001386E-2</v>
      </c>
      <c r="W35" s="44">
        <f t="shared" si="27"/>
        <v>552</v>
      </c>
      <c r="X35" s="42">
        <f>-SUMIFS('Отчет 16-22.02'!P:P,'Отчет 16-22.02'!C:C,"Вознаграждение Ozon",'Отчет 16-22.02'!E:E,B35)</f>
        <v>2795</v>
      </c>
      <c r="Y35" s="45">
        <f t="shared" si="28"/>
        <v>0.43</v>
      </c>
      <c r="Z35" s="42">
        <f>-SUMIFS('Отчет 16-22.02'!P:P,'Отчет 16-22.02'!C:C,"Услуги доставки",'Отчет 16-22.02'!E:E,B35)</f>
        <v>263.19</v>
      </c>
      <c r="AA35" s="32">
        <v>0</v>
      </c>
      <c r="AB35" s="55"/>
      <c r="AC35" s="42"/>
      <c r="AD35" s="46">
        <f t="shared" si="29"/>
        <v>28.734399375975041</v>
      </c>
      <c r="AE35" s="47">
        <f t="shared" si="30"/>
        <v>2861.0756006240249</v>
      </c>
      <c r="AF35" s="46"/>
      <c r="AG35" s="48">
        <f t="shared" si="31"/>
        <v>6500</v>
      </c>
      <c r="AH35" s="49">
        <f t="shared" si="32"/>
        <v>552</v>
      </c>
      <c r="AI35" s="49">
        <f t="shared" si="33"/>
        <v>2795</v>
      </c>
      <c r="AJ35" s="49">
        <f t="shared" si="34"/>
        <v>263.19</v>
      </c>
      <c r="AK35" s="49">
        <f t="shared" si="35"/>
        <v>0</v>
      </c>
      <c r="AL35" s="49">
        <f t="array" ref="AL35">_xlfn.IFS(R35=0,AE35,R35&lt;0,AE35/-R35,R35&gt;0,AE35/R35)</f>
        <v>2861.0756006240249</v>
      </c>
      <c r="AM35" s="50">
        <f t="shared" si="36"/>
        <v>0.44016547701908076</v>
      </c>
      <c r="AN35" s="51">
        <f t="shared" si="37"/>
        <v>5.1831079721449722</v>
      </c>
      <c r="AP35" s="53">
        <f t="shared" si="38"/>
        <v>37193.982808112327</v>
      </c>
    </row>
    <row r="36" spans="1:42">
      <c r="A36" s="30">
        <v>2774710430</v>
      </c>
      <c r="B36" s="31" t="s">
        <v>69</v>
      </c>
      <c r="C36" s="32">
        <v>16</v>
      </c>
      <c r="D36" s="33"/>
      <c r="E36" s="33"/>
      <c r="F36" s="33"/>
      <c r="G36" s="34"/>
      <c r="H36" s="84">
        <v>552</v>
      </c>
      <c r="I36" s="54">
        <f t="shared" si="21"/>
        <v>8832</v>
      </c>
      <c r="J36" s="36"/>
      <c r="K36" s="32"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9">
        <f>SUMIFS('Отчет 16-22.02'!H:H,'Отчет 16-22.02'!D:D,"Выручка",'Отчет 16-22.02'!E:E,B36)</f>
        <v>0</v>
      </c>
      <c r="Q36" s="39">
        <f>SUMIFS('Отчет 16-22.02'!H:H,'Отчет 16-22.02'!D:D,"Возврат выручки",'Отчет 16-22.02'!E:E,B36)</f>
        <v>0</v>
      </c>
      <c r="R36" s="40">
        <f t="shared" si="24"/>
        <v>0</v>
      </c>
      <c r="S36" s="41">
        <f>SUMIFS('Отчет 16-22.02'!P:P,'Отчет 16-22.02'!C:C,"Продажи",'Отчет 16-22.02'!E:E,B36)</f>
        <v>0</v>
      </c>
      <c r="T36" s="42">
        <f>SUMIFS('Отчет 16-22.02'!P:P,'Отчет 16-22.02'!C:C,"Возвраты",'Отчет 16-22.02'!E:E,B36)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16-22.02'!P:P,'Отчет 16-22.02'!C:C,"Вознаграждение Ozon",'Отчет 16-22.02'!E:E,B36)</f>
        <v>0</v>
      </c>
      <c r="Y36" s="45">
        <f t="shared" si="28"/>
        <v>0</v>
      </c>
      <c r="Z36" s="42">
        <f>-SUMIFS('Отчет 16-22.02'!P:P,'Отчет 16-22.02'!C:C,"Услуги доставки",'Отчет 16-22.02'!E:E,B36)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-1822.08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0.2857142857142857</v>
      </c>
      <c r="P37" s="39">
        <f>SUMIFS('Отчет 16-22.02'!H:H,'Отчет 16-22.02'!D:D,"Выручка",'Отчет 16-22.02'!E:E,B37)</f>
        <v>2</v>
      </c>
      <c r="Q37" s="39">
        <f>SUMIFS('Отчет 16-22.02'!H:H,'Отчет 16-22.02'!D:D,"Возврат выручки",'Отчет 16-22.02'!E:E,B37)</f>
        <v>0</v>
      </c>
      <c r="R37" s="40">
        <f t="shared" si="24"/>
        <v>2</v>
      </c>
      <c r="S37" s="41">
        <f>SUMIFS('Отчет 16-22.02'!P:P,'Отчет 16-22.02'!C:C,"Продажи",'Отчет 16-22.02'!E:E,B37)</f>
        <v>9760</v>
      </c>
      <c r="T37" s="42">
        <f>SUMIFS('Отчет 16-22.02'!P:P,'Отчет 16-22.02'!C:C,"Возвраты",'Отчет 16-22.02'!E:E,B37)</f>
        <v>0</v>
      </c>
      <c r="U37" s="40">
        <f t="shared" si="25"/>
        <v>9760</v>
      </c>
      <c r="V37" s="43">
        <f t="shared" si="26"/>
        <v>3.2534634718722082E-2</v>
      </c>
      <c r="W37" s="44">
        <f t="shared" si="27"/>
        <v>1374</v>
      </c>
      <c r="X37" s="42">
        <f>-SUMIFS('Отчет 16-22.02'!P:P,'Отчет 16-22.02'!C:C,"Вознаграждение Ozon",'Отчет 16-22.02'!E:E,B37)</f>
        <v>4196.8</v>
      </c>
      <c r="Y37" s="45">
        <f t="shared" si="28"/>
        <v>0.43</v>
      </c>
      <c r="Z37" s="42">
        <f>-SUMIFS('Отчет 16-22.02'!P:P,'Отчет 16-22.02'!C:C,"Услуги доставки",'Отчет 16-22.02'!E:E,B37)</f>
        <v>713.69</v>
      </c>
      <c r="AA37" s="32">
        <v>0</v>
      </c>
      <c r="AB37" s="55"/>
      <c r="AC37" s="42"/>
      <c r="AD37" s="46">
        <f t="shared" si="29"/>
        <v>43.145805832233293</v>
      </c>
      <c r="AE37" s="47">
        <f t="shared" si="30"/>
        <v>3432.3641941677665</v>
      </c>
      <c r="AF37" s="46"/>
      <c r="AG37" s="48">
        <f t="shared" si="31"/>
        <v>4880</v>
      </c>
      <c r="AH37" s="49">
        <f t="shared" si="32"/>
        <v>687</v>
      </c>
      <c r="AI37" s="49">
        <f t="shared" si="33"/>
        <v>2098.4</v>
      </c>
      <c r="AJ37" s="49">
        <f t="shared" si="34"/>
        <v>356.84500000000003</v>
      </c>
      <c r="AK37" s="49">
        <f t="shared" si="35"/>
        <v>0</v>
      </c>
      <c r="AL37" s="49">
        <f t="array" ref="AL37">_xlfn.IFS(R37=0,AE37,R37&lt;0,AE37/-R37,R37&gt;0,AE37/R37)</f>
        <v>1716.1820970838833</v>
      </c>
      <c r="AM37" s="50">
        <f t="shared" si="36"/>
        <v>0.35167665923850067</v>
      </c>
      <c r="AN37" s="51">
        <f t="shared" si="37"/>
        <v>2.4980816551439351</v>
      </c>
      <c r="AP37" s="53">
        <f t="shared" si="38"/>
        <v>6864.7283883355331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9">
        <f>SUMIFS('Отчет 16-22.02'!H:H,'Отчет 16-22.02'!D:D,"Выручка",'Отчет 16-22.02'!E:E,B38)</f>
        <v>0</v>
      </c>
      <c r="Q38" s="39">
        <f>SUMIFS('Отчет 16-22.02'!H:H,'Отчет 16-22.02'!D:D,"Возврат выручки",'Отчет 16-22.02'!E:E,B38)</f>
        <v>0</v>
      </c>
      <c r="R38" s="40">
        <f t="shared" si="24"/>
        <v>0</v>
      </c>
      <c r="S38" s="41">
        <f>SUMIFS('Отчет 16-22.02'!P:P,'Отчет 16-22.02'!C:C,"Продажи",'Отчет 16-22.02'!E:E,B38)</f>
        <v>0</v>
      </c>
      <c r="T38" s="42">
        <f>SUMIFS('Отчет 16-22.02'!P:P,'Отчет 16-22.02'!C:C,"Возвраты",'Отчет 16-22.02'!E:E,B38)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16-22.02'!P:P,'Отчет 16-22.02'!C:C,"Вознаграждение Ozon",'Отчет 16-22.02'!E:E,B38)</f>
        <v>0</v>
      </c>
      <c r="Y38" s="45">
        <f t="shared" si="28"/>
        <v>0</v>
      </c>
      <c r="Z38" s="42">
        <f>-SUMIFS('Отчет 16-22.02'!P:P,'Отчет 16-22.02'!C:C,"Услуги доставки",'Отчет 16-22.02'!E:E,B38)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16-22.02'!H:H,'Отчет 16-22.02'!D:D,"Выручка",'Отчет 16-22.02'!E:E,B39)</f>
        <v>0</v>
      </c>
      <c r="Q39" s="39">
        <f>SUMIFS('Отчет 16-22.02'!H:H,'Отчет 16-22.02'!D:D,"Возврат выручки",'Отчет 16-22.02'!E:E,B39)</f>
        <v>0</v>
      </c>
      <c r="R39" s="40">
        <f t="shared" si="24"/>
        <v>0</v>
      </c>
      <c r="S39" s="41">
        <f>SUMIFS('Отчет 16-22.02'!P:P,'Отчет 16-22.02'!C:C,"Продажи",'Отчет 16-22.02'!E:E,B39)</f>
        <v>0</v>
      </c>
      <c r="T39" s="42">
        <f>SUMIFS('Отчет 16-22.02'!P:P,'Отчет 16-22.02'!C:C,"Возвраты",'Отчет 16-22.02'!E:E,B39)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16-22.02'!P:P,'Отчет 16-22.02'!C:C,"Вознаграждение Ozon",'Отчет 16-22.02'!E:E,B39)</f>
        <v>0</v>
      </c>
      <c r="Y39" s="45">
        <f t="shared" si="28"/>
        <v>0</v>
      </c>
      <c r="Z39" s="42">
        <f>-SUMIFS('Отчет 16-22.02'!P:P,'Отчет 16-22.02'!C:C,"Услуги доставки",'Отчет 16-22.02'!E:E,B39)</f>
        <v>113.88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-113.88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113.88</v>
      </c>
      <c r="AK39" s="49">
        <f t="shared" si="35"/>
        <v>0</v>
      </c>
      <c r="AL39" s="49">
        <f t="array" ref="AL39">_xlfn.IFS(R39=0,AE39,R39&lt;0,AE39/-R39,R39&gt;0,AE39/R39)</f>
        <v>-113.88</v>
      </c>
      <c r="AM39" s="50">
        <f t="shared" si="36"/>
        <v>0</v>
      </c>
      <c r="AN39" s="51">
        <f t="shared" si="37"/>
        <v>-0.1907537688442211</v>
      </c>
      <c r="AP39" s="53">
        <f t="shared" si="38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16-22.02'!H:H,'Отчет 16-22.02'!D:D,"Выручка",'Отчет 16-22.02'!E:E,B40)</f>
        <v>0</v>
      </c>
      <c r="Q40" s="39">
        <f>SUMIFS('Отчет 16-22.02'!H:H,'Отчет 16-22.02'!D:D,"Возврат выручки",'Отчет 16-22.02'!E:E,B40)</f>
        <v>0</v>
      </c>
      <c r="R40" s="40">
        <f t="shared" si="24"/>
        <v>0</v>
      </c>
      <c r="S40" s="41">
        <f>SUMIFS('Отчет 16-22.02'!P:P,'Отчет 16-22.02'!C:C,"Продажи",'Отчет 16-22.02'!E:E,B40)</f>
        <v>0</v>
      </c>
      <c r="T40" s="42">
        <f>SUMIFS('Отчет 16-22.02'!P:P,'Отчет 16-22.02'!C:C,"Возвраты",'Отчет 16-22.02'!E:E,B40)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16-22.02'!P:P,'Отчет 16-22.02'!C:C,"Вознаграждение Ozon",'Отчет 16-22.02'!E:E,B40)</f>
        <v>0</v>
      </c>
      <c r="Y40" s="45">
        <f t="shared" si="28"/>
        <v>0</v>
      </c>
      <c r="Z40" s="42">
        <f>-SUMIFS('Отчет 16-22.02'!P:P,'Отчет 16-22.02'!C:C,"Услуги доставки",'Отчет 16-22.02'!E:E,B40)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16-22.02'!H:H,'Отчет 16-22.02'!D:D,"Выручка",'Отчет 16-22.02'!E:E,B41)</f>
        <v>0</v>
      </c>
      <c r="Q41" s="39">
        <f>SUMIFS('Отчет 16-22.02'!H:H,'Отчет 16-22.02'!D:D,"Возврат выручки",'Отчет 16-22.02'!E:E,B41)</f>
        <v>0</v>
      </c>
      <c r="R41" s="40">
        <f t="shared" si="24"/>
        <v>0</v>
      </c>
      <c r="S41" s="41">
        <f>SUMIFS('Отчет 16-22.02'!P:P,'Отчет 16-22.02'!C:C,"Продажи",'Отчет 16-22.02'!E:E,B41)</f>
        <v>0</v>
      </c>
      <c r="T41" s="42">
        <f>SUMIFS('Отчет 16-22.02'!P:P,'Отчет 16-22.02'!C:C,"Возвраты",'Отчет 16-22.02'!E:E,B41)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16-22.02'!P:P,'Отчет 16-22.02'!C:C,"Вознаграждение Ozon",'Отчет 16-22.02'!E:E,B41)</f>
        <v>0</v>
      </c>
      <c r="Y41" s="45">
        <f t="shared" si="28"/>
        <v>0</v>
      </c>
      <c r="Z41" s="42">
        <f>-SUMIFS('Отчет 16-22.02'!P:P,'Отчет 16-22.02'!C:C,"Услуги доставки",'Отчет 16-22.02'!E:E,B41)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16-22.02'!H:H,'Отчет 16-22.02'!D:D,"Выручка",'Отчет 16-22.02'!E:E,B42)</f>
        <v>0</v>
      </c>
      <c r="Q42" s="39">
        <f>SUMIFS('Отчет 16-22.02'!H:H,'Отчет 16-22.02'!D:D,"Возврат выручки",'Отчет 16-22.02'!E:E,B42)</f>
        <v>0</v>
      </c>
      <c r="R42" s="40">
        <f t="shared" si="24"/>
        <v>0</v>
      </c>
      <c r="S42" s="41">
        <f>SUMIFS('Отчет 16-22.02'!P:P,'Отчет 16-22.02'!C:C,"Продажи",'Отчет 16-22.02'!E:E,B42)</f>
        <v>0</v>
      </c>
      <c r="T42" s="42">
        <f>SUMIFS('Отчет 16-22.02'!P:P,'Отчет 16-22.02'!C:C,"Возвраты",'Отчет 16-22.02'!E:E,B42)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16-22.02'!P:P,'Отчет 16-22.02'!C:C,"Вознаграждение Ozon",'Отчет 16-22.02'!E:E,B42)</f>
        <v>0</v>
      </c>
      <c r="Y42" s="45">
        <f t="shared" si="28"/>
        <v>0</v>
      </c>
      <c r="Z42" s="42">
        <f>-SUMIFS('Отчет 16-22.02'!P:P,'Отчет 16-22.02'!C:C,"Услуги доставки",'Отчет 16-22.02'!E:E,B42)</f>
        <v>455.52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-455.52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455.52</v>
      </c>
      <c r="AK42" s="49">
        <f t="shared" si="35"/>
        <v>0</v>
      </c>
      <c r="AL42" s="49">
        <f t="array" ref="AL42">_xlfn.IFS(R42=0,AE42,R42&lt;0,AE42/-R42,R42&gt;0,AE42/R42)</f>
        <v>-455.52</v>
      </c>
      <c r="AM42" s="50">
        <f t="shared" si="36"/>
        <v>0</v>
      </c>
      <c r="AN42" s="51">
        <f t="shared" si="37"/>
        <v>-0.70953271028037379</v>
      </c>
      <c r="AP42" s="53">
        <f t="shared" si="38"/>
        <v>-6377.28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5</v>
      </c>
      <c r="L43" s="36"/>
      <c r="M43" s="36"/>
      <c r="N43" s="37">
        <f t="shared" si="22"/>
        <v>0.7142857142857143</v>
      </c>
      <c r="O43" s="38">
        <f t="shared" si="23"/>
        <v>0</v>
      </c>
      <c r="P43" s="39">
        <f>SUMIFS('Отчет 16-22.02'!H:H,'Отчет 16-22.02'!D:D,"Выручка",'Отчет 16-22.02'!E:E,B43)</f>
        <v>0</v>
      </c>
      <c r="Q43" s="39">
        <f>SUMIFS('Отчет 16-22.02'!H:H,'Отчет 16-22.02'!D:D,"Возврат выручки",'Отчет 16-22.02'!E:E,B43)</f>
        <v>0</v>
      </c>
      <c r="R43" s="40">
        <f t="shared" si="24"/>
        <v>0</v>
      </c>
      <c r="S43" s="41">
        <f>SUMIFS('Отчет 16-22.02'!P:P,'Отчет 16-22.02'!C:C,"Продажи",'Отчет 16-22.02'!E:E,B43)</f>
        <v>0</v>
      </c>
      <c r="T43" s="42">
        <f>SUMIFS('Отчет 16-22.02'!P:P,'Отчет 16-22.02'!C:C,"Возвраты",'Отчет 16-22.02'!E:E,B43)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16-22.02'!P:P,'Отчет 16-22.02'!C:C,"Вознаграждение Ozon",'Отчет 16-22.02'!E:E,B43)</f>
        <v>0</v>
      </c>
      <c r="Y43" s="45">
        <f t="shared" si="28"/>
        <v>0</v>
      </c>
      <c r="Z43" s="42">
        <f>-SUMIFS('Отчет 16-22.02'!P:P,'Отчет 16-22.02'!C:C,"Услуги доставки",'Отчет 16-22.02'!E:E,B43)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34</v>
      </c>
      <c r="D44" s="33"/>
      <c r="E44" s="33"/>
      <c r="F44" s="33"/>
      <c r="G44" s="34"/>
      <c r="H44" s="84">
        <v>687</v>
      </c>
      <c r="I44" s="54">
        <f t="shared" si="21"/>
        <v>23358</v>
      </c>
      <c r="J44" s="36"/>
      <c r="K44" s="32">
        <v>3</v>
      </c>
      <c r="L44" s="36"/>
      <c r="M44" s="36"/>
      <c r="N44" s="37">
        <f t="shared" si="22"/>
        <v>0.42857142857142855</v>
      </c>
      <c r="O44" s="38">
        <f t="shared" si="23"/>
        <v>0.5714285714285714</v>
      </c>
      <c r="P44" s="39">
        <f>SUMIFS('Отчет 16-22.02'!H:H,'Отчет 16-22.02'!D:D,"Выручка",'Отчет 16-22.02'!E:E,B44)</f>
        <v>4</v>
      </c>
      <c r="Q44" s="39">
        <f>SUMIFS('Отчет 16-22.02'!H:H,'Отчет 16-22.02'!D:D,"Возврат выручки",'Отчет 16-22.02'!E:E,B44)</f>
        <v>0</v>
      </c>
      <c r="R44" s="40">
        <f t="shared" si="24"/>
        <v>4</v>
      </c>
      <c r="S44" s="41">
        <f>SUMIFS('Отчет 16-22.02'!P:P,'Отчет 16-22.02'!C:C,"Продажи",'Отчет 16-22.02'!E:E,B44)</f>
        <v>23223.999999999996</v>
      </c>
      <c r="T44" s="42">
        <f>SUMIFS('Отчет 16-22.02'!P:P,'Отчет 16-22.02'!C:C,"Возвраты",'Отчет 16-22.02'!E:E,B44)</f>
        <v>0</v>
      </c>
      <c r="U44" s="40">
        <f t="shared" si="25"/>
        <v>23223.999999999996</v>
      </c>
      <c r="V44" s="43">
        <f t="shared" si="26"/>
        <v>7.7416429990532942E-2</v>
      </c>
      <c r="W44" s="44">
        <f t="shared" si="27"/>
        <v>2748</v>
      </c>
      <c r="X44" s="42">
        <f>-SUMIFS('Отчет 16-22.02'!P:P,'Отчет 16-22.02'!C:C,"Вознаграждение Ozon",'Отчет 16-22.02'!E:E,B44)</f>
        <v>9986.32</v>
      </c>
      <c r="Y44" s="45">
        <f t="shared" si="28"/>
        <v>0.43000000000000005</v>
      </c>
      <c r="Z44" s="42">
        <f>-SUMIFS('Отчет 16-22.02'!P:P,'Отчет 16-22.02'!C:C,"Услуги доставки",'Отчет 16-22.02'!E:E,B44)</f>
        <v>1891.9600000000005</v>
      </c>
      <c r="AA44" s="32">
        <v>1512.4</v>
      </c>
      <c r="AB44" s="55"/>
      <c r="AC44" s="42"/>
      <c r="AD44" s="46">
        <f t="shared" si="29"/>
        <v>102.66579863194528</v>
      </c>
      <c r="AE44" s="47">
        <f t="shared" si="30"/>
        <v>6982.654201368051</v>
      </c>
      <c r="AF44" s="46"/>
      <c r="AG44" s="48">
        <f t="shared" si="31"/>
        <v>5805.9999999999991</v>
      </c>
      <c r="AH44" s="49">
        <f t="shared" si="32"/>
        <v>687</v>
      </c>
      <c r="AI44" s="49">
        <f t="shared" si="33"/>
        <v>2496.58</v>
      </c>
      <c r="AJ44" s="49">
        <f t="shared" si="34"/>
        <v>472.99000000000012</v>
      </c>
      <c r="AK44" s="49">
        <f t="shared" si="35"/>
        <v>378.1</v>
      </c>
      <c r="AL44" s="49">
        <f t="array" ref="AL44">_xlfn.IFS(R44=0,AE44,R44&lt;0,AE44/-R44,R44&gt;0,AE44/R44)</f>
        <v>1745.6635503420127</v>
      </c>
      <c r="AM44" s="50">
        <f t="shared" si="36"/>
        <v>0.30066544098208975</v>
      </c>
      <c r="AN44" s="51">
        <f t="shared" si="37"/>
        <v>2.540994978663774</v>
      </c>
      <c r="AP44" s="53">
        <f t="shared" si="38"/>
        <v>59352.56071162843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34</v>
      </c>
      <c r="L45" s="36"/>
      <c r="M45" s="36"/>
      <c r="N45" s="37">
        <f t="shared" si="22"/>
        <v>4.8571428571428568</v>
      </c>
      <c r="O45" s="38">
        <f t="shared" si="23"/>
        <v>0.8571428571428571</v>
      </c>
      <c r="P45" s="39">
        <f>SUMIFS('Отчет 16-22.02'!H:H,'Отчет 16-22.02'!D:D,"Выручка",'Отчет 16-22.02'!E:E,B45)</f>
        <v>6</v>
      </c>
      <c r="Q45" s="39">
        <f>SUMIFS('Отчет 16-22.02'!H:H,'Отчет 16-22.02'!D:D,"Возврат выручки",'Отчет 16-22.02'!E:E,B45)</f>
        <v>0</v>
      </c>
      <c r="R45" s="40">
        <f t="shared" si="24"/>
        <v>6</v>
      </c>
      <c r="S45" s="41">
        <f>SUMIFS('Отчет 16-22.02'!P:P,'Отчет 16-22.02'!C:C,"Продажи",'Отчет 16-22.02'!E:E,B45)</f>
        <v>37900</v>
      </c>
      <c r="T45" s="42">
        <f>SUMIFS('Отчет 16-22.02'!P:P,'Отчет 16-22.02'!C:C,"Возвраты",'Отчет 16-22.02'!E:E,B45)</f>
        <v>0</v>
      </c>
      <c r="U45" s="40">
        <f t="shared" si="25"/>
        <v>37900</v>
      </c>
      <c r="V45" s="43">
        <f t="shared" si="26"/>
        <v>0.12633838686880808</v>
      </c>
      <c r="W45" s="44">
        <f t="shared" si="27"/>
        <v>4122</v>
      </c>
      <c r="X45" s="42">
        <f>-SUMIFS('Отчет 16-22.02'!P:P,'Отчет 16-22.02'!C:C,"Вознаграждение Ozon",'Отчет 16-22.02'!E:E,B45)</f>
        <v>16297</v>
      </c>
      <c r="Y45" s="45">
        <f t="shared" si="28"/>
        <v>0.43</v>
      </c>
      <c r="Z45" s="42">
        <f>-SUMIFS('Отчет 16-22.02'!P:P,'Отчет 16-22.02'!C:C,"Услуги доставки",'Отчет 16-22.02'!E:E,B45)</f>
        <v>2755.3400000000011</v>
      </c>
      <c r="AA45" s="32">
        <v>6353.5997939999997</v>
      </c>
      <c r="AB45" s="55"/>
      <c r="AC45" s="42"/>
      <c r="AD45" s="46">
        <f t="shared" si="29"/>
        <v>167.54365174606986</v>
      </c>
      <c r="AE45" s="47">
        <f t="shared" si="30"/>
        <v>8204.5165542539307</v>
      </c>
      <c r="AF45" s="46"/>
      <c r="AG45" s="48">
        <f t="shared" si="31"/>
        <v>6316.666666666667</v>
      </c>
      <c r="AH45" s="49">
        <f t="shared" si="32"/>
        <v>687</v>
      </c>
      <c r="AI45" s="49">
        <f t="shared" si="33"/>
        <v>2716.1666666666665</v>
      </c>
      <c r="AJ45" s="49">
        <f t="shared" si="34"/>
        <v>459.22333333333353</v>
      </c>
      <c r="AK45" s="49">
        <f t="shared" si="35"/>
        <v>1058.933299</v>
      </c>
      <c r="AL45" s="49">
        <f t="array" ref="AL45">_xlfn.IFS(R45=0,AE45,R45&lt;0,AE45/-R45,R45&gt;0,AE45/R45)</f>
        <v>1367.4194257089885</v>
      </c>
      <c r="AM45" s="50">
        <f t="shared" si="36"/>
        <v>0.2164780093470694</v>
      </c>
      <c r="AN45" s="51">
        <f t="shared" si="37"/>
        <v>1.9904212892416135</v>
      </c>
      <c r="AP45" s="53">
        <f t="shared" si="38"/>
        <v>15041.613682798874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1"/>
        <v>18768</v>
      </c>
      <c r="J46" s="36"/>
      <c r="K46" s="32">
        <v>20</v>
      </c>
      <c r="L46" s="36"/>
      <c r="M46" s="36"/>
      <c r="N46" s="37">
        <f t="shared" si="22"/>
        <v>2.8571428571428572</v>
      </c>
      <c r="O46" s="38">
        <f t="shared" si="23"/>
        <v>1.4285714285714286</v>
      </c>
      <c r="P46" s="39">
        <f>SUMIFS('Отчет 16-22.02'!H:H,'Отчет 16-22.02'!D:D,"Выручка",'Отчет 16-22.02'!E:E,B46)</f>
        <v>11</v>
      </c>
      <c r="Q46" s="39">
        <f>SUMIFS('Отчет 16-22.02'!H:H,'Отчет 16-22.02'!D:D,"Возврат выручки",'Отчет 16-22.02'!E:E,B46)</f>
        <v>1</v>
      </c>
      <c r="R46" s="40">
        <f t="shared" si="24"/>
        <v>10</v>
      </c>
      <c r="S46" s="41">
        <f>SUMIFS('Отчет 16-22.02'!P:P,'Отчет 16-22.02'!C:C,"Продажи",'Отчет 16-22.02'!E:E,B46)</f>
        <v>55000</v>
      </c>
      <c r="T46" s="42">
        <f>SUMIFS('Отчет 16-22.02'!P:P,'Отчет 16-22.02'!C:C,"Возвраты",'Отчет 16-22.02'!E:E,B46)</f>
        <v>-5000</v>
      </c>
      <c r="U46" s="40">
        <f t="shared" si="25"/>
        <v>50000</v>
      </c>
      <c r="V46" s="43">
        <f t="shared" si="26"/>
        <v>0.16667333360001066</v>
      </c>
      <c r="W46" s="44">
        <f t="shared" si="27"/>
        <v>5520</v>
      </c>
      <c r="X46" s="42">
        <f>-SUMIFS('Отчет 16-22.02'!P:P,'Отчет 16-22.02'!C:C,"Вознаграждение Ozon",'Отчет 16-22.02'!E:E,B46)</f>
        <v>21500</v>
      </c>
      <c r="Y46" s="45">
        <f t="shared" si="28"/>
        <v>0.43</v>
      </c>
      <c r="Z46" s="42">
        <f>-SUMIFS('Отчет 16-22.02'!P:P,'Отчет 16-22.02'!C:C,"Услуги доставки",'Отчет 16-22.02'!E:E,B46)</f>
        <v>3026.4900000000002</v>
      </c>
      <c r="AA46" s="32">
        <v>13251.45</v>
      </c>
      <c r="AB46" s="55"/>
      <c r="AC46" s="42"/>
      <c r="AD46" s="46">
        <f t="shared" si="29"/>
        <v>221.03384135365417</v>
      </c>
      <c r="AE46" s="47">
        <f t="shared" si="30"/>
        <v>6481.0261586463439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275.13545454545459</v>
      </c>
      <c r="AK46" s="49">
        <f t="shared" si="35"/>
        <v>1204.6772727272728</v>
      </c>
      <c r="AL46" s="49">
        <f t="array" ref="AL46">_xlfn.IFS(R46=0,AE46,R46&lt;0,AE46/-R46,R46&gt;0,AE46/R46)</f>
        <v>648.10261586463434</v>
      </c>
      <c r="AM46" s="50">
        <f t="shared" si="36"/>
        <v>0.12962052317292688</v>
      </c>
      <c r="AN46" s="51">
        <f t="shared" si="37"/>
        <v>1.174098941783758</v>
      </c>
      <c r="AP46" s="53">
        <f t="shared" si="38"/>
        <v>22035.488939397568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0.2857142857142857</v>
      </c>
      <c r="P47" s="39">
        <f>SUMIFS('Отчет 16-22.02'!H:H,'Отчет 16-22.02'!D:D,"Выручка",'Отчет 16-22.02'!E:E,B47)</f>
        <v>2</v>
      </c>
      <c r="Q47" s="39">
        <f>SUMIFS('Отчет 16-22.02'!H:H,'Отчет 16-22.02'!D:D,"Возврат выручки",'Отчет 16-22.02'!E:E,B47)</f>
        <v>0</v>
      </c>
      <c r="R47" s="40">
        <f t="shared" si="24"/>
        <v>2</v>
      </c>
      <c r="S47" s="41">
        <f>SUMIFS('Отчет 16-22.02'!P:P,'Отчет 16-22.02'!C:C,"Продажи",'Отчет 16-22.02'!E:E,B47)</f>
        <v>6237</v>
      </c>
      <c r="T47" s="42">
        <f>SUMIFS('Отчет 16-22.02'!P:P,'Отчет 16-22.02'!C:C,"Возвраты",'Отчет 16-22.02'!E:E,B47)</f>
        <v>0</v>
      </c>
      <c r="U47" s="40">
        <f t="shared" si="25"/>
        <v>6237</v>
      </c>
      <c r="V47" s="43">
        <f t="shared" si="26"/>
        <v>2.0790831633265332E-2</v>
      </c>
      <c r="W47" s="44">
        <f t="shared" si="27"/>
        <v>1104</v>
      </c>
      <c r="X47" s="42">
        <f>-SUMIFS('Отчет 16-22.02'!P:P,'Отчет 16-22.02'!C:C,"Вознаграждение Ozon",'Отчет 16-22.02'!E:E,B47)</f>
        <v>2681.91</v>
      </c>
      <c r="Y47" s="45">
        <f t="shared" si="28"/>
        <v>0.43</v>
      </c>
      <c r="Z47" s="42">
        <f>-SUMIFS('Отчет 16-22.02'!P:P,'Отчет 16-22.02'!C:C,"Услуги доставки",'Отчет 16-22.02'!E:E,B47)</f>
        <v>705.93000000000006</v>
      </c>
      <c r="AA47" s="32">
        <v>0</v>
      </c>
      <c r="AB47" s="55"/>
      <c r="AC47" s="42"/>
      <c r="AD47" s="46">
        <f t="shared" si="29"/>
        <v>27.571761370454823</v>
      </c>
      <c r="AE47" s="47">
        <f t="shared" si="30"/>
        <v>1717.5882386295452</v>
      </c>
      <c r="AF47" s="46"/>
      <c r="AG47" s="48">
        <f t="shared" si="31"/>
        <v>3118.5</v>
      </c>
      <c r="AH47" s="49">
        <f t="shared" si="32"/>
        <v>552</v>
      </c>
      <c r="AI47" s="49">
        <f t="shared" si="33"/>
        <v>1340.9549999999999</v>
      </c>
      <c r="AJ47" s="49">
        <f t="shared" si="34"/>
        <v>352.96500000000003</v>
      </c>
      <c r="AK47" s="49">
        <f t="shared" si="35"/>
        <v>0</v>
      </c>
      <c r="AL47" s="49">
        <f t="array" ref="AL47">_xlfn.IFS(R47=0,AE47,R47&lt;0,AE47/-R47,R47&gt;0,AE47/R47)</f>
        <v>858.79411931477262</v>
      </c>
      <c r="AM47" s="50">
        <f t="shared" si="36"/>
        <v>0.27538692298052675</v>
      </c>
      <c r="AN47" s="51">
        <f t="shared" si="37"/>
        <v>1.5557864480340085</v>
      </c>
      <c r="AP47" s="53">
        <f t="shared" si="38"/>
        <v>12023.117670406817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4922.2708333333339</v>
      </c>
      <c r="AH48" s="86">
        <f t="shared" si="39"/>
        <v>617.25</v>
      </c>
      <c r="AI48" s="86">
        <f t="shared" si="39"/>
        <v>2116.576458333333</v>
      </c>
      <c r="AJ48" s="86">
        <f t="shared" si="39"/>
        <v>268.58062770562776</v>
      </c>
      <c r="AK48" s="86">
        <f t="shared" si="39"/>
        <v>880.57019057575769</v>
      </c>
      <c r="AL48" s="86">
        <f t="shared" si="39"/>
        <v>453.49021336153152</v>
      </c>
      <c r="AM48" s="87">
        <f t="shared" si="39"/>
        <v>0.18497716917232115</v>
      </c>
      <c r="AN48" s="87">
        <f t="shared" si="39"/>
        <v>0.74257350458022331</v>
      </c>
      <c r="AO48" s="60"/>
      <c r="AP48" s="61"/>
    </row>
    <row r="49" spans="1:42">
      <c r="A49" s="88" t="s">
        <v>81</v>
      </c>
      <c r="B49" s="89"/>
      <c r="C49" s="90">
        <f>SUM(C28:C47)</f>
        <v>453</v>
      </c>
      <c r="D49" s="91"/>
      <c r="E49" s="91"/>
      <c r="F49" s="91"/>
      <c r="G49" s="91"/>
      <c r="H49" s="92"/>
      <c r="I49" s="90">
        <f>SUM(I28:I47)</f>
        <v>280206</v>
      </c>
      <c r="J49" s="93"/>
      <c r="K49" s="90">
        <f>SUM(K28:K47)</f>
        <v>78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2</v>
      </c>
      <c r="R49" s="96">
        <f t="shared" si="40"/>
        <v>25</v>
      </c>
      <c r="S49" s="90">
        <f t="shared" si="40"/>
        <v>141378</v>
      </c>
      <c r="T49" s="90">
        <f t="shared" si="40"/>
        <v>-10000</v>
      </c>
      <c r="U49" s="96">
        <f t="shared" si="40"/>
        <v>131378</v>
      </c>
      <c r="V49" s="97">
        <f t="shared" si="40"/>
        <v>0.43794418443404404</v>
      </c>
      <c r="W49" s="90">
        <f t="shared" si="40"/>
        <v>15420</v>
      </c>
      <c r="X49" s="90">
        <f t="shared" si="40"/>
        <v>56492.540000000008</v>
      </c>
      <c r="Y49" s="98">
        <f>IF(U49=0,0,X49/U49)</f>
        <v>0.43000000000000005</v>
      </c>
      <c r="Z49" s="90">
        <f>SUM(Z28:Z47)</f>
        <v>10936.380000000003</v>
      </c>
      <c r="AA49" s="90">
        <f>IFERROR(P49*AA51/P51,0)</f>
        <v>14891.972264150943</v>
      </c>
      <c r="AB49" s="90">
        <f>SUM(AB28:AB47)</f>
        <v>0</v>
      </c>
      <c r="AC49" s="90">
        <f>SUM(AC28:AC47)</f>
        <v>0</v>
      </c>
      <c r="AD49" s="96">
        <f>SUM(AD28:AD47)</f>
        <v>580.77968018720753</v>
      </c>
      <c r="AE49" s="90">
        <f>SUM(AE28:AE47)</f>
        <v>26830.850525812788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33802.900373906465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21117.449794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941051.56</v>
      </c>
      <c r="J51" s="118">
        <f>J26+J49</f>
        <v>0</v>
      </c>
      <c r="K51" s="118">
        <f>K26+K49</f>
        <v>250</v>
      </c>
      <c r="L51" s="119"/>
      <c r="M51" s="119"/>
      <c r="N51" s="119"/>
      <c r="O51" s="119"/>
      <c r="P51" s="120">
        <f t="shared" ref="P51:X51" si="41">P26+P49</f>
        <v>106</v>
      </c>
      <c r="Q51" s="118">
        <f t="shared" si="41"/>
        <v>4</v>
      </c>
      <c r="R51" s="121">
        <f>R26-R49</f>
        <v>52</v>
      </c>
      <c r="S51" s="118">
        <f t="shared" si="41"/>
        <v>314788</v>
      </c>
      <c r="T51" s="118">
        <f t="shared" si="41"/>
        <v>-14800</v>
      </c>
      <c r="U51" s="121">
        <f t="shared" si="41"/>
        <v>299988</v>
      </c>
      <c r="V51" s="122">
        <f t="shared" si="41"/>
        <v>0.99999999999999989</v>
      </c>
      <c r="W51" s="118">
        <f t="shared" si="41"/>
        <v>26583.54</v>
      </c>
      <c r="X51" s="118">
        <f t="shared" si="41"/>
        <v>128994.84000000001</v>
      </c>
      <c r="Y51" s="123">
        <f>X51/U51</f>
        <v>0.43000000000000005</v>
      </c>
      <c r="Z51" s="118">
        <f>Z26+Z49</f>
        <v>28000.240000000013</v>
      </c>
      <c r="AA51" s="124">
        <v>58464.78</v>
      </c>
      <c r="AB51" s="125"/>
      <c r="AC51" s="125">
        <f>SUM(AC3:AC47)</f>
        <v>0</v>
      </c>
      <c r="AD51" s="118">
        <f>AD26+AD49</f>
        <v>1326.15</v>
      </c>
      <c r="AE51" s="126">
        <f>AE26+AE49</f>
        <v>56618.47934999998</v>
      </c>
      <c r="AF51" s="127"/>
      <c r="AG51" s="128"/>
      <c r="AH51" s="129"/>
      <c r="AI51" s="129"/>
      <c r="AJ51" s="129"/>
      <c r="AK51" s="129">
        <f>AA52/P51</f>
        <v>551.55452830188676</v>
      </c>
      <c r="AL51" s="129"/>
      <c r="AM51" s="129"/>
      <c r="AN51" s="130"/>
      <c r="AP51" s="126">
        <f>SUM(AP3:AP47)</f>
        <v>214128.81967841904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58464.78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58464.750650000002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941051.56</v>
      </c>
      <c r="J59" s="164">
        <f>I59/I51</f>
        <v>1</v>
      </c>
      <c r="K59" s="160">
        <f>AP51-K58-K60</f>
        <v>214128.81967841904</v>
      </c>
      <c r="L59" s="161">
        <f>K59/I59</f>
        <v>0.22754206972295868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3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2" priority="36" operator="greaterThan">
      <formula>120</formula>
    </cfRule>
  </conditionalFormatting>
  <conditionalFormatting sqref="Q50">
    <cfRule type="cellIs" dxfId="151" priority="35" operator="greaterThan">
      <formula>120</formula>
    </cfRule>
  </conditionalFormatting>
  <conditionalFormatting sqref="R50">
    <cfRule type="cellIs" dxfId="150" priority="34" operator="greaterThan">
      <formula>120</formula>
    </cfRule>
  </conditionalFormatting>
  <conditionalFormatting sqref="S50">
    <cfRule type="cellIs" dxfId="149" priority="33" operator="greaterThan">
      <formula>120</formula>
    </cfRule>
  </conditionalFormatting>
  <conditionalFormatting sqref="T50">
    <cfRule type="cellIs" dxfId="148" priority="32" operator="greaterThan">
      <formula>120</formula>
    </cfRule>
  </conditionalFormatting>
  <conditionalFormatting sqref="U50">
    <cfRule type="cellIs" dxfId="147" priority="31" operator="greaterThan">
      <formula>120</formula>
    </cfRule>
  </conditionalFormatting>
  <conditionalFormatting sqref="W50">
    <cfRule type="cellIs" dxfId="146" priority="29" operator="greaterThan">
      <formula>120</formula>
    </cfRule>
  </conditionalFormatting>
  <conditionalFormatting sqref="X50">
    <cfRule type="cellIs" dxfId="145" priority="28" operator="greaterThan">
      <formula>120</formula>
    </cfRule>
  </conditionalFormatting>
  <conditionalFormatting sqref="Z50">
    <cfRule type="cellIs" dxfId="144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3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2" priority="13" operator="between">
      <formula>0.000001</formula>
      <formula>25</formula>
    </cfRule>
  </conditionalFormatting>
  <conditionalFormatting sqref="V1 V52:V55 V57:V1048576">
    <cfRule type="cellIs" dxfId="14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V36" activePane="bottomRight" state="frozen"/>
      <selection pane="topRight" activeCell="C1" sqref="C1"/>
      <selection pane="bottomLeft" activeCell="A3" sqref="A3"/>
      <selection pane="bottomRight" activeCell="AA41" sqref="AA4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96" t="s">
        <v>997</v>
      </c>
      <c r="O1" s="297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>
        <v>97586</v>
      </c>
      <c r="AE1" s="341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64">
        <f>IFERROR(P26*AA51/P51,0)</f>
        <v>32650.368292682924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26940.333573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90">
        <f>IFERROR(P49*AA51/P51,0)</f>
        <v>11971.801707317072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124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544.17280487804874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44622.17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44622.160105000003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9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38" priority="32" operator="greaterThan">
      <formula>120</formula>
    </cfRule>
  </conditionalFormatting>
  <conditionalFormatting sqref="Q50">
    <cfRule type="cellIs" dxfId="137" priority="31" operator="greaterThan">
      <formula>120</formula>
    </cfRule>
  </conditionalFormatting>
  <conditionalFormatting sqref="R50">
    <cfRule type="cellIs" dxfId="136" priority="30" operator="greaterThan">
      <formula>120</formula>
    </cfRule>
  </conditionalFormatting>
  <conditionalFormatting sqref="S50">
    <cfRule type="cellIs" dxfId="135" priority="29" operator="greaterThan">
      <formula>120</formula>
    </cfRule>
  </conditionalFormatting>
  <conditionalFormatting sqref="T50">
    <cfRule type="cellIs" dxfId="134" priority="28" operator="greaterThan">
      <formula>120</formula>
    </cfRule>
  </conditionalFormatting>
  <conditionalFormatting sqref="U50">
    <cfRule type="cellIs" dxfId="133" priority="27" operator="greaterThan">
      <formula>120</formula>
    </cfRule>
  </conditionalFormatting>
  <conditionalFormatting sqref="W50">
    <cfRule type="cellIs" dxfId="132" priority="25" operator="greaterThan">
      <formula>120</formula>
    </cfRule>
  </conditionalFormatting>
  <conditionalFormatting sqref="X50">
    <cfRule type="cellIs" dxfId="131" priority="24" operator="greaterThan">
      <formula>120</formula>
    </cfRule>
  </conditionalFormatting>
  <conditionalFormatting sqref="Z50">
    <cfRule type="cellIs" dxfId="13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29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28" priority="9" operator="between">
      <formula>0.000001</formula>
      <formula>25</formula>
    </cfRule>
  </conditionalFormatting>
  <conditionalFormatting sqref="V1 V52:V55 V57:V1048576">
    <cfRule type="cellIs" dxfId="127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2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1" zoomScale="70" zoomScaleNormal="70" workbookViewId="0">
      <selection activeCell="AD2" sqref="AD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96" t="s">
        <v>997</v>
      </c>
      <c r="O1" s="297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>
        <v>98743</v>
      </c>
      <c r="AE1" s="341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20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64">
        <f>IFERROR(P26*AA51/P51,0)</f>
        <v>34221.47752808989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74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26854.642072999999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90">
        <f>IFERROR(P49*AA51/P51,0)</f>
        <v>12635.622471910112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90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126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526.48426966292141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46857.100000000006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46857.246526000003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5" priority="37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4" priority="32" operator="greaterThan">
      <formula>120</formula>
    </cfRule>
  </conditionalFormatting>
  <conditionalFormatting sqref="Q50">
    <cfRule type="cellIs" dxfId="123" priority="31" operator="greaterThan">
      <formula>120</formula>
    </cfRule>
  </conditionalFormatting>
  <conditionalFormatting sqref="R50">
    <cfRule type="cellIs" dxfId="122" priority="30" operator="greaterThan">
      <formula>120</formula>
    </cfRule>
  </conditionalFormatting>
  <conditionalFormatting sqref="S50">
    <cfRule type="cellIs" dxfId="121" priority="29" operator="greaterThan">
      <formula>120</formula>
    </cfRule>
  </conditionalFormatting>
  <conditionalFormatting sqref="T50">
    <cfRule type="cellIs" dxfId="120" priority="28" operator="greaterThan">
      <formula>120</formula>
    </cfRule>
  </conditionalFormatting>
  <conditionalFormatting sqref="U50">
    <cfRule type="cellIs" dxfId="119" priority="27" operator="greaterThan">
      <formula>120</formula>
    </cfRule>
  </conditionalFormatting>
  <conditionalFormatting sqref="W50">
    <cfRule type="cellIs" dxfId="118" priority="25" operator="greaterThan">
      <formula>120</formula>
    </cfRule>
  </conditionalFormatting>
  <conditionalFormatting sqref="X50">
    <cfRule type="cellIs" dxfId="117" priority="24" operator="greaterThan">
      <formula>120</formula>
    </cfRule>
  </conditionalFormatting>
  <conditionalFormatting sqref="Z50">
    <cfRule type="cellIs" dxfId="11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5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14" priority="9" operator="between">
      <formula>0.000001</formula>
      <formula>25</formula>
    </cfRule>
  </conditionalFormatting>
  <conditionalFormatting sqref="V1 V52:V55 V57:V1048576">
    <cfRule type="cellIs" dxfId="11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40" zoomScale="70" zoomScaleNormal="70" workbookViewId="0">
      <selection activeCell="AA1" sqref="AA1:AE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955</v>
      </c>
      <c r="C1" s="3"/>
      <c r="D1" s="4"/>
      <c r="E1" s="4"/>
      <c r="F1" s="4"/>
      <c r="G1" s="4"/>
      <c r="N1" s="296" t="s">
        <v>997</v>
      </c>
      <c r="O1" s="29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>
        <f>7451+67</f>
        <v>7518</v>
      </c>
      <c r="AE1" s="341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64">
        <f>IFERROR(P26*AA51/P51,0)</f>
        <v>7028.3911111111111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74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3338.9931099999999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90">
        <f>IFERROR(P49*AA51/P51,0)</f>
        <v>878.54888888888888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90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124">
        <v>7906.94</v>
      </c>
      <c r="AB51" s="125"/>
      <c r="AC51" s="125">
        <f>SUM(AC3:AC47)</f>
        <v>0</v>
      </c>
      <c r="AD51" s="118">
        <f>AD26+AD49</f>
        <v>75.179999999999993</v>
      </c>
      <c r="AE51" s="126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878.54888888888888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7906.94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7906.9454420000002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36" operator="greaterThan">
      <formula>120</formula>
    </cfRule>
  </conditionalFormatting>
  <conditionalFormatting sqref="N50">
    <cfRule type="cellIs" dxfId="110" priority="35" operator="between">
      <formula>0.000001</formula>
      <formula>25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9" priority="31" operator="greaterThan">
      <formula>120</formula>
    </cfRule>
  </conditionalFormatting>
  <conditionalFormatting sqref="Q50">
    <cfRule type="cellIs" dxfId="108" priority="30" operator="greaterThan">
      <formula>120</formula>
    </cfRule>
  </conditionalFormatting>
  <conditionalFormatting sqref="R50">
    <cfRule type="cellIs" dxfId="107" priority="29" operator="greaterThan">
      <formula>120</formula>
    </cfRule>
  </conditionalFormatting>
  <conditionalFormatting sqref="S50">
    <cfRule type="cellIs" dxfId="106" priority="28" operator="greaterThan">
      <formula>120</formula>
    </cfRule>
  </conditionalFormatting>
  <conditionalFormatting sqref="T50">
    <cfRule type="cellIs" dxfId="105" priority="27" operator="greaterThan">
      <formula>120</formula>
    </cfRule>
  </conditionalFormatting>
  <conditionalFormatting sqref="U50">
    <cfRule type="cellIs" dxfId="104" priority="26" operator="greaterThan">
      <formula>120</formula>
    </cfRule>
  </conditionalFormatting>
  <conditionalFormatting sqref="W50">
    <cfRule type="cellIs" dxfId="103" priority="24" operator="greaterThan">
      <formula>120</formula>
    </cfRule>
  </conditionalFormatting>
  <conditionalFormatting sqref="X50">
    <cfRule type="cellIs" dxfId="102" priority="23" operator="greaterThan">
      <formula>120</formula>
    </cfRule>
  </conditionalFormatting>
  <conditionalFormatting sqref="Z50">
    <cfRule type="cellIs" dxfId="101" priority="22" operator="greaterThan">
      <formula>120</formula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0" priority="13" operator="greaterThan">
      <formula>120</formula>
    </cfRule>
  </conditionalFormatting>
  <conditionalFormatting sqref="AP8:AP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99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98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T41" activePane="bottomRight" state="frozen"/>
      <selection pane="topRight" activeCell="C1" sqref="C1"/>
      <selection pane="bottomLeft" activeCell="A3" sqref="A3"/>
      <selection pane="bottomRight" activeCell="AD56" sqref="AD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30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23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24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1261</v>
      </c>
      <c r="AS2" s="10" t="s">
        <v>1262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25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31">
        <v>0.68</v>
      </c>
      <c r="AS3" s="333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25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32">
        <v>0.57999999999999996</v>
      </c>
      <c r="AS4" s="333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25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32">
        <v>0.76</v>
      </c>
      <c r="AS5" s="333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25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32">
        <v>0.74</v>
      </c>
      <c r="AS6" s="333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25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32">
        <v>0.6</v>
      </c>
      <c r="AS7" s="333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25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32">
        <v>0.52</v>
      </c>
      <c r="AS8" s="333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25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32">
        <v>0.65</v>
      </c>
      <c r="AS9" s="333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25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32">
        <v>0.55000000000000004</v>
      </c>
      <c r="AS10" s="333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25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32">
        <v>0.64</v>
      </c>
      <c r="AS11" s="333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25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25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25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25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25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25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25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25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25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25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25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25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25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25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20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25"/>
      <c r="V27" s="43"/>
      <c r="W27" s="44"/>
      <c r="X27" s="32"/>
      <c r="Y27" s="45"/>
      <c r="Z27" s="32"/>
      <c r="AA27" s="32">
        <f>'Юнит 01-04.01'!AA27+'Юнит 05-11.01'!AA27+'Юнит 12-18.01'!AA27+'Юнит 19-25.01'!AA27+'Юнит 26-31.01'!AA27</f>
        <v>96026.501711000019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25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25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25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25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25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25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25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25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25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25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25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25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25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25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25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25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25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25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25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25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25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26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90">
        <f t="shared" si="43"/>
        <v>37589.104127000006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27"/>
      <c r="V50" s="112"/>
      <c r="W50" s="109"/>
      <c r="X50" s="109"/>
      <c r="Y50" s="45"/>
      <c r="Z50" s="109"/>
      <c r="AA50" s="32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51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3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28"/>
      <c r="X52" s="139"/>
      <c r="Z52" s="137"/>
      <c r="AA52" s="140">
        <f>AA26+AA49</f>
        <v>133615.60583800002</v>
      </c>
      <c r="AB52" s="141"/>
      <c r="AC52" s="142"/>
      <c r="AE52" s="254">
        <f>Сводная!Z29+Сводная!R29+Сводная!S29+Сводная!T29+Сводная!V29-Сводная!U29-Сводная!W29-(AA52-AA51)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U53" s="329"/>
      <c r="X53" s="144"/>
      <c r="Y53" s="135"/>
      <c r="Z53" s="145"/>
      <c r="AA53" s="252">
        <f>AA27+AA50</f>
        <v>133615.60583800002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29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29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39" operator="greaterThan">
      <formula>120</formula>
    </cfRule>
  </conditionalFormatting>
  <conditionalFormatting sqref="N50">
    <cfRule type="cellIs" dxfId="96" priority="38" operator="between">
      <formula>0.000001</formula>
      <formula>25</formula>
    </cfRule>
  </conditionalFormatting>
  <conditionalFormatting sqref="V1 V52:V55 V57:V1048576">
    <cfRule type="cellIs" dxfId="95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94" priority="27" operator="greaterThan">
      <formula>120</formula>
    </cfRule>
  </conditionalFormatting>
  <conditionalFormatting sqref="R50">
    <cfRule type="cellIs" dxfId="93" priority="32" operator="greaterThan">
      <formula>120</formula>
    </cfRule>
  </conditionalFormatting>
  <conditionalFormatting sqref="U50">
    <cfRule type="cellIs" dxfId="92" priority="29" operator="greaterThan">
      <formula>120</formula>
    </cfRule>
  </conditionalFormatting>
  <conditionalFormatting sqref="V50">
    <cfRule type="cellIs" dxfId="91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0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89" priority="11" operator="greaterThan">
      <formula>120</formula>
    </cfRule>
  </conditionalFormatting>
  <conditionalFormatting sqref="Q50">
    <cfRule type="cellIs" dxfId="88" priority="10" operator="greaterThan">
      <formula>120</formula>
    </cfRule>
  </conditionalFormatting>
  <conditionalFormatting sqref="S50">
    <cfRule type="cellIs" dxfId="87" priority="9" operator="greaterThan">
      <formula>120</formula>
    </cfRule>
  </conditionalFormatting>
  <conditionalFormatting sqref="T50">
    <cfRule type="cellIs" dxfId="86" priority="8" operator="greaterThan">
      <formula>120</formula>
    </cfRule>
  </conditionalFormatting>
  <conditionalFormatting sqref="X50">
    <cfRule type="cellIs" dxfId="85" priority="7" operator="greaterThan">
      <formula>120</formula>
    </cfRule>
  </conditionalFormatting>
  <conditionalFormatting sqref="Z50">
    <cfRule type="cellIs" dxfId="84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995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20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8" operator="greaterThan">
      <formula>120</formula>
    </cfRule>
  </conditionalFormatting>
  <conditionalFormatting sqref="N50">
    <cfRule type="cellIs" dxfId="82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1" priority="33" operator="greaterThan">
      <formula>120</formula>
    </cfRule>
  </conditionalFormatting>
  <conditionalFormatting sqref="Q50">
    <cfRule type="cellIs" dxfId="80" priority="32" operator="greaterThan">
      <formula>120</formula>
    </cfRule>
  </conditionalFormatting>
  <conditionalFormatting sqref="R50">
    <cfRule type="cellIs" dxfId="79" priority="31" operator="greaterThan">
      <formula>120</formula>
    </cfRule>
  </conditionalFormatting>
  <conditionalFormatting sqref="S50">
    <cfRule type="cellIs" dxfId="78" priority="30" operator="greaterThan">
      <formula>120</formula>
    </cfRule>
  </conditionalFormatting>
  <conditionalFormatting sqref="T50">
    <cfRule type="cellIs" dxfId="77" priority="29" operator="greaterThan">
      <formula>120</formula>
    </cfRule>
  </conditionalFormatting>
  <conditionalFormatting sqref="U50">
    <cfRule type="cellIs" dxfId="76" priority="28" operator="greaterThan">
      <formula>120</formula>
    </cfRule>
  </conditionalFormatting>
  <conditionalFormatting sqref="W50">
    <cfRule type="cellIs" dxfId="75" priority="26" operator="greaterThan">
      <formula>120</formula>
    </cfRule>
  </conditionalFormatting>
  <conditionalFormatting sqref="X50">
    <cfRule type="cellIs" dxfId="74" priority="25" operator="greaterThan">
      <formula>120</formula>
    </cfRule>
  </conditionalFormatting>
  <conditionalFormatting sqref="Z50">
    <cfRule type="cellIs" dxfId="73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2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1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0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A28" zoomScale="70" zoomScaleNormal="70" workbookViewId="0">
      <selection activeCell="N28" sqref="N28:O4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64">
        <f>IFERROR(P26*AA51/P51,0)</f>
        <v>25632.258260869567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19493.870875000001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90">
        <f>IFERROR(P49*AA51/P51,0)</f>
        <v>7120.0717391304361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356.00358695652176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32752.33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32752.346047000003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X15" sqref="X1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64">
        <f>IFERROR(P26*AA51/P51,0)</f>
        <v>31721.256585365853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25263.882808999999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90">
        <f>IFERROR(P49*AA51/P51,0)</f>
        <v>8921.6034146341462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495.64463414634145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40642.86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40375.177959000001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F12" sqref="AF1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64">
        <f>IFERROR(P26*AA51/P51,0)</f>
        <v>22526.532459016395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18818.031862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90">
        <f>IFERROR(P49*AA51/P51,0)</f>
        <v>2011.2975409836067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402.25950819672136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24537.83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24537.809441999998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64">
        <f>IFERROR(P26*AA51/P51,0)</f>
        <v>20346.216333333334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20067.069097000003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90">
        <f>IFERROR(P49*AA51/P51,0)</f>
        <v>701.59366666666676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350.79683333333338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21047.81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21047.830649000003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1" sqref="AA1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64">
        <f>IFERROR(P26*AA51/P51,0)</f>
        <v>14387.481379310344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12383.647068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90">
        <f>IFERROR(P49*AA51/P51,0)</f>
        <v>513.83862068965516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513.83862068965516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14901.32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14902.441741000001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dimension ref="A1"/>
  <sheetViews>
    <sheetView workbookViewId="0">
      <selection activeCell="F14" sqref="F14"/>
    </sheetView>
  </sheetViews>
  <sheetFormatPr defaultRowHeight="14.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dimension ref="A1"/>
  <sheetViews>
    <sheetView workbookViewId="0">
      <selection activeCell="G16" sqref="G16"/>
    </sheetView>
  </sheetViews>
  <sheetFormatPr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sheetPr filterMode="1"/>
  <dimension ref="A1:P1322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1417</v>
      </c>
      <c r="B2" s="175">
        <v>46069</v>
      </c>
      <c r="C2" s="171" t="s">
        <v>115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46067</v>
      </c>
      <c r="K2" s="171" t="s">
        <v>125</v>
      </c>
      <c r="L2" s="171" t="s">
        <v>125</v>
      </c>
      <c r="M2" s="178">
        <v>0</v>
      </c>
      <c r="N2" s="176"/>
      <c r="O2" s="176"/>
      <c r="P2" s="179">
        <v>12.37</v>
      </c>
    </row>
    <row r="3" spans="1:16" ht="19.5" hidden="1" customHeight="1">
      <c r="A3" s="171" t="s">
        <v>1477</v>
      </c>
      <c r="B3" s="175">
        <v>46069</v>
      </c>
      <c r="C3" s="171" t="s">
        <v>115</v>
      </c>
      <c r="D3" s="171" t="s">
        <v>135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46069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-4.76</v>
      </c>
    </row>
    <row r="4" spans="1:16" ht="19.5" hidden="1" customHeight="1">
      <c r="A4" s="171" t="s">
        <v>1477</v>
      </c>
      <c r="B4" s="175">
        <v>46069</v>
      </c>
      <c r="C4" s="171" t="s">
        <v>115</v>
      </c>
      <c r="D4" s="171" t="s">
        <v>135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46069</v>
      </c>
      <c r="K4" s="171" t="s">
        <v>125</v>
      </c>
      <c r="L4" s="171" t="s">
        <v>125</v>
      </c>
      <c r="M4" s="178">
        <v>0</v>
      </c>
      <c r="N4" s="176"/>
      <c r="O4" s="176"/>
      <c r="P4" s="179">
        <v>-4.91</v>
      </c>
    </row>
    <row r="5" spans="1:16" ht="19.5" hidden="1" customHeight="1">
      <c r="A5" s="171" t="s">
        <v>1478</v>
      </c>
      <c r="B5" s="175">
        <v>46069</v>
      </c>
      <c r="C5" s="171" t="s">
        <v>115</v>
      </c>
      <c r="D5" s="171" t="s">
        <v>135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46069</v>
      </c>
      <c r="K5" s="171" t="s">
        <v>125</v>
      </c>
      <c r="L5" s="171" t="s">
        <v>125</v>
      </c>
      <c r="M5" s="178">
        <v>0</v>
      </c>
      <c r="N5" s="176"/>
      <c r="O5" s="176"/>
      <c r="P5" s="179">
        <v>-21.03</v>
      </c>
    </row>
    <row r="6" spans="1:16" ht="19.5" hidden="1" customHeight="1">
      <c r="A6" s="171" t="s">
        <v>1479</v>
      </c>
      <c r="B6" s="175">
        <v>46069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46064</v>
      </c>
      <c r="K6" s="171" t="s">
        <v>113</v>
      </c>
      <c r="L6" s="171" t="s">
        <v>114</v>
      </c>
      <c r="M6" s="178">
        <v>0</v>
      </c>
      <c r="N6" s="176"/>
      <c r="O6" s="176">
        <v>45</v>
      </c>
      <c r="P6" s="179">
        <v>-46.77</v>
      </c>
    </row>
    <row r="7" spans="1:16" ht="19.5" hidden="1" customHeight="1">
      <c r="A7" s="171" t="s">
        <v>1479</v>
      </c>
      <c r="B7" s="175">
        <v>46069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-18.23</v>
      </c>
    </row>
    <row r="8" spans="1:16" ht="19.5" hidden="1" customHeight="1">
      <c r="A8" s="171" t="s">
        <v>1479</v>
      </c>
      <c r="B8" s="175">
        <v>46069</v>
      </c>
      <c r="C8" s="171" t="s">
        <v>110</v>
      </c>
      <c r="D8" s="171" t="s">
        <v>117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1479</v>
      </c>
      <c r="B9" s="175">
        <v>46069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hidden="1" customHeight="1">
      <c r="A10" s="171" t="s">
        <v>1479</v>
      </c>
      <c r="B10" s="175">
        <v>46069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1480</v>
      </c>
      <c r="B11" s="175">
        <v>46069</v>
      </c>
      <c r="C11" s="171" t="s">
        <v>115</v>
      </c>
      <c r="D11" s="171" t="s">
        <v>135</v>
      </c>
      <c r="E11" s="171" t="s">
        <v>79</v>
      </c>
      <c r="F11" s="171" t="s">
        <v>441</v>
      </c>
      <c r="G11" s="171" t="s">
        <v>177</v>
      </c>
      <c r="H11" s="176">
        <v>1</v>
      </c>
      <c r="I11" s="177">
        <v>0</v>
      </c>
      <c r="J11" s="175">
        <v>46069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-25.31</v>
      </c>
    </row>
    <row r="12" spans="1:16" ht="19.5" hidden="1" customHeight="1">
      <c r="A12" s="171" t="s">
        <v>1481</v>
      </c>
      <c r="B12" s="175">
        <v>46069</v>
      </c>
      <c r="C12" s="171" t="s">
        <v>115</v>
      </c>
      <c r="D12" s="171" t="s">
        <v>135</v>
      </c>
      <c r="E12" s="171" t="s">
        <v>48</v>
      </c>
      <c r="F12" s="171" t="s">
        <v>198</v>
      </c>
      <c r="G12" s="171" t="s">
        <v>112</v>
      </c>
      <c r="H12" s="176">
        <v>1</v>
      </c>
      <c r="I12" s="177">
        <v>0</v>
      </c>
      <c r="J12" s="175">
        <v>46069</v>
      </c>
      <c r="K12" s="171" t="s">
        <v>125</v>
      </c>
      <c r="L12" s="171" t="s">
        <v>125</v>
      </c>
      <c r="M12" s="178">
        <v>0</v>
      </c>
      <c r="N12" s="176"/>
      <c r="O12" s="176"/>
      <c r="P12" s="179">
        <v>-13.02</v>
      </c>
    </row>
    <row r="13" spans="1:16" ht="19.5" hidden="1" customHeight="1">
      <c r="A13" s="171" t="s">
        <v>1482</v>
      </c>
      <c r="B13" s="175">
        <v>46069</v>
      </c>
      <c r="C13" s="171" t="s">
        <v>110</v>
      </c>
      <c r="D13" s="171" t="s">
        <v>24</v>
      </c>
      <c r="E13" s="171" t="s">
        <v>44</v>
      </c>
      <c r="F13" s="171" t="s">
        <v>213</v>
      </c>
      <c r="G13" s="171" t="s">
        <v>214</v>
      </c>
      <c r="H13" s="176">
        <v>1</v>
      </c>
      <c r="I13" s="177">
        <v>0</v>
      </c>
      <c r="J13" s="175">
        <v>46065</v>
      </c>
      <c r="K13" s="171" t="s">
        <v>113</v>
      </c>
      <c r="L13" s="171" t="s">
        <v>114</v>
      </c>
      <c r="M13" s="178">
        <v>0</v>
      </c>
      <c r="N13" s="176"/>
      <c r="O13" s="176">
        <v>45</v>
      </c>
      <c r="P13" s="179">
        <v>-46.77</v>
      </c>
    </row>
    <row r="14" spans="1:16" ht="19.5" hidden="1" customHeight="1">
      <c r="A14" s="171" t="s">
        <v>1482</v>
      </c>
      <c r="B14" s="175">
        <v>46069</v>
      </c>
      <c r="C14" s="171" t="s">
        <v>115</v>
      </c>
      <c r="D14" s="171" t="s">
        <v>116</v>
      </c>
      <c r="E14" s="171" t="s">
        <v>44</v>
      </c>
      <c r="F14" s="171" t="s">
        <v>213</v>
      </c>
      <c r="G14" s="171" t="s">
        <v>214</v>
      </c>
      <c r="H14" s="176">
        <v>1</v>
      </c>
      <c r="I14" s="177">
        <v>0</v>
      </c>
      <c r="J14" s="175">
        <v>46065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-9.59</v>
      </c>
    </row>
    <row r="15" spans="1:16" ht="19.5" hidden="1" customHeight="1">
      <c r="A15" s="171" t="s">
        <v>1482</v>
      </c>
      <c r="B15" s="175">
        <v>46069</v>
      </c>
      <c r="C15" s="171" t="s">
        <v>110</v>
      </c>
      <c r="D15" s="171" t="s">
        <v>117</v>
      </c>
      <c r="E15" s="171" t="s">
        <v>44</v>
      </c>
      <c r="F15" s="171" t="s">
        <v>213</v>
      </c>
      <c r="G15" s="171" t="s">
        <v>214</v>
      </c>
      <c r="H15" s="176">
        <v>1</v>
      </c>
      <c r="I15" s="177">
        <v>0</v>
      </c>
      <c r="J15" s="175">
        <v>46065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1482</v>
      </c>
      <c r="B16" s="175">
        <v>46069</v>
      </c>
      <c r="C16" s="171" t="s">
        <v>110</v>
      </c>
      <c r="D16" s="171" t="s">
        <v>118</v>
      </c>
      <c r="E16" s="171" t="s">
        <v>44</v>
      </c>
      <c r="F16" s="171" t="s">
        <v>213</v>
      </c>
      <c r="G16" s="171" t="s">
        <v>214</v>
      </c>
      <c r="H16" s="176">
        <v>1</v>
      </c>
      <c r="I16" s="177">
        <v>0</v>
      </c>
      <c r="J16" s="175">
        <v>46065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1482</v>
      </c>
      <c r="B17" s="175">
        <v>46069</v>
      </c>
      <c r="C17" s="171" t="s">
        <v>115</v>
      </c>
      <c r="D17" s="171" t="s">
        <v>119</v>
      </c>
      <c r="E17" s="171" t="s">
        <v>44</v>
      </c>
      <c r="F17" s="171" t="s">
        <v>213</v>
      </c>
      <c r="G17" s="171" t="s">
        <v>214</v>
      </c>
      <c r="H17" s="176">
        <v>1</v>
      </c>
      <c r="I17" s="177">
        <v>0</v>
      </c>
      <c r="J17" s="175">
        <v>46065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1483</v>
      </c>
      <c r="B18" s="175">
        <v>46069</v>
      </c>
      <c r="C18" s="171" t="s">
        <v>110</v>
      </c>
      <c r="D18" s="171" t="s">
        <v>24</v>
      </c>
      <c r="E18" s="171" t="s">
        <v>44</v>
      </c>
      <c r="F18" s="171" t="s">
        <v>213</v>
      </c>
      <c r="G18" s="171" t="s">
        <v>214</v>
      </c>
      <c r="H18" s="176">
        <v>1</v>
      </c>
      <c r="I18" s="177">
        <v>2400</v>
      </c>
      <c r="J18" s="175">
        <v>46060</v>
      </c>
      <c r="K18" s="171" t="s">
        <v>113</v>
      </c>
      <c r="L18" s="171" t="s">
        <v>114</v>
      </c>
      <c r="M18" s="178">
        <v>0.43</v>
      </c>
      <c r="N18" s="176"/>
      <c r="O18" s="176">
        <v>43</v>
      </c>
      <c r="P18" s="179">
        <v>-146.83000000000001</v>
      </c>
    </row>
    <row r="19" spans="1:16" ht="19.5" hidden="1" customHeight="1">
      <c r="A19" s="171" t="s">
        <v>1483</v>
      </c>
      <c r="B19" s="175">
        <v>46069</v>
      </c>
      <c r="C19" s="171" t="s">
        <v>127</v>
      </c>
      <c r="D19" s="171" t="s">
        <v>128</v>
      </c>
      <c r="E19" s="171" t="s">
        <v>44</v>
      </c>
      <c r="F19" s="171" t="s">
        <v>213</v>
      </c>
      <c r="G19" s="171" t="s">
        <v>214</v>
      </c>
      <c r="H19" s="176">
        <v>1</v>
      </c>
      <c r="I19" s="177">
        <v>2400</v>
      </c>
      <c r="J19" s="175">
        <v>46060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1186.67</v>
      </c>
    </row>
    <row r="20" spans="1:16" ht="19.5" hidden="1" customHeight="1">
      <c r="A20" s="171" t="s">
        <v>1483</v>
      </c>
      <c r="B20" s="175">
        <v>46069</v>
      </c>
      <c r="C20" s="171" t="s">
        <v>127</v>
      </c>
      <c r="D20" s="171" t="s">
        <v>129</v>
      </c>
      <c r="E20" s="171" t="s">
        <v>44</v>
      </c>
      <c r="F20" s="171" t="s">
        <v>213</v>
      </c>
      <c r="G20" s="171" t="s">
        <v>214</v>
      </c>
      <c r="H20" s="176">
        <v>1</v>
      </c>
      <c r="I20" s="177">
        <v>2400</v>
      </c>
      <c r="J20" s="175">
        <v>46060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11.87</v>
      </c>
    </row>
    <row r="21" spans="1:16" ht="19.5" hidden="1" customHeight="1">
      <c r="A21" s="171" t="s">
        <v>1483</v>
      </c>
      <c r="B21" s="175">
        <v>46069</v>
      </c>
      <c r="C21" s="171" t="s">
        <v>127</v>
      </c>
      <c r="D21" s="171" t="s">
        <v>130</v>
      </c>
      <c r="E21" s="171" t="s">
        <v>44</v>
      </c>
      <c r="F21" s="171" t="s">
        <v>213</v>
      </c>
      <c r="G21" s="171" t="s">
        <v>214</v>
      </c>
      <c r="H21" s="176">
        <v>1</v>
      </c>
      <c r="I21" s="177">
        <v>2400</v>
      </c>
      <c r="J21" s="175">
        <v>46060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1201.46</v>
      </c>
    </row>
    <row r="22" spans="1:16" ht="19.5" hidden="1" customHeight="1">
      <c r="A22" s="171" t="s">
        <v>1483</v>
      </c>
      <c r="B22" s="175">
        <v>46069</v>
      </c>
      <c r="C22" s="171" t="s">
        <v>131</v>
      </c>
      <c r="D22" s="171" t="s">
        <v>132</v>
      </c>
      <c r="E22" s="171" t="s">
        <v>44</v>
      </c>
      <c r="F22" s="171" t="s">
        <v>213</v>
      </c>
      <c r="G22" s="171" t="s">
        <v>214</v>
      </c>
      <c r="H22" s="176">
        <v>1</v>
      </c>
      <c r="I22" s="177">
        <v>2400</v>
      </c>
      <c r="J22" s="175">
        <v>46060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-1032</v>
      </c>
    </row>
    <row r="23" spans="1:16" ht="19.5" hidden="1" customHeight="1">
      <c r="A23" s="171" t="s">
        <v>1483</v>
      </c>
      <c r="B23" s="175">
        <v>46069</v>
      </c>
      <c r="C23" s="171" t="s">
        <v>115</v>
      </c>
      <c r="D23" s="171" t="s">
        <v>116</v>
      </c>
      <c r="E23" s="171" t="s">
        <v>44</v>
      </c>
      <c r="F23" s="171" t="s">
        <v>213</v>
      </c>
      <c r="G23" s="171" t="s">
        <v>214</v>
      </c>
      <c r="H23" s="176">
        <v>1</v>
      </c>
      <c r="I23" s="177">
        <v>2400</v>
      </c>
      <c r="J23" s="175">
        <v>46060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-15.1</v>
      </c>
    </row>
    <row r="24" spans="1:16" ht="19.5" hidden="1" customHeight="1">
      <c r="A24" s="171" t="s">
        <v>1483</v>
      </c>
      <c r="B24" s="175">
        <v>46069</v>
      </c>
      <c r="C24" s="171" t="s">
        <v>115</v>
      </c>
      <c r="D24" s="171" t="s">
        <v>135</v>
      </c>
      <c r="E24" s="171" t="s">
        <v>44</v>
      </c>
      <c r="F24" s="171" t="s">
        <v>213</v>
      </c>
      <c r="G24" s="171" t="s">
        <v>214</v>
      </c>
      <c r="H24" s="176">
        <v>1</v>
      </c>
      <c r="I24" s="177">
        <v>0</v>
      </c>
      <c r="J24" s="175">
        <v>46060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-22.55</v>
      </c>
    </row>
    <row r="25" spans="1:16" ht="19.5" hidden="1" customHeight="1">
      <c r="A25" s="171" t="s">
        <v>1484</v>
      </c>
      <c r="B25" s="175">
        <v>46069</v>
      </c>
      <c r="C25" s="171" t="s">
        <v>115</v>
      </c>
      <c r="D25" s="171" t="s">
        <v>135</v>
      </c>
      <c r="E25" s="171" t="s">
        <v>80</v>
      </c>
      <c r="F25" s="171" t="s">
        <v>1104</v>
      </c>
      <c r="G25" s="171" t="s">
        <v>177</v>
      </c>
      <c r="H25" s="176">
        <v>1</v>
      </c>
      <c r="I25" s="177">
        <v>0</v>
      </c>
      <c r="J25" s="175">
        <v>46069</v>
      </c>
      <c r="K25" s="171" t="s">
        <v>125</v>
      </c>
      <c r="L25" s="171" t="s">
        <v>125</v>
      </c>
      <c r="M25" s="178">
        <v>0</v>
      </c>
      <c r="N25" s="176"/>
      <c r="O25" s="176"/>
      <c r="P25" s="179">
        <v>-28.97</v>
      </c>
    </row>
    <row r="26" spans="1:16" ht="19.5" hidden="1" customHeight="1">
      <c r="A26" s="171" t="s">
        <v>1485</v>
      </c>
      <c r="B26" s="175">
        <v>46069</v>
      </c>
      <c r="C26" s="171" t="s">
        <v>110</v>
      </c>
      <c r="D26" s="171" t="s">
        <v>24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6500</v>
      </c>
      <c r="J26" s="175">
        <v>46066</v>
      </c>
      <c r="K26" s="171" t="s">
        <v>113</v>
      </c>
      <c r="L26" s="171" t="s">
        <v>114</v>
      </c>
      <c r="M26" s="178">
        <v>0.43</v>
      </c>
      <c r="N26" s="176"/>
      <c r="O26" s="176">
        <v>44</v>
      </c>
      <c r="P26" s="179">
        <v>-297.56</v>
      </c>
    </row>
    <row r="27" spans="1:16" ht="19.5" hidden="1" customHeight="1">
      <c r="A27" s="171" t="s">
        <v>1485</v>
      </c>
      <c r="B27" s="175">
        <v>46069</v>
      </c>
      <c r="C27" s="171" t="s">
        <v>127</v>
      </c>
      <c r="D27" s="171" t="s">
        <v>128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6500</v>
      </c>
      <c r="J27" s="175">
        <v>46066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2536.9499999999998</v>
      </c>
    </row>
    <row r="28" spans="1:16" ht="19.5" hidden="1" customHeight="1">
      <c r="A28" s="171" t="s">
        <v>1485</v>
      </c>
      <c r="B28" s="175">
        <v>46069</v>
      </c>
      <c r="C28" s="171" t="s">
        <v>127</v>
      </c>
      <c r="D28" s="171" t="s">
        <v>129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6500</v>
      </c>
      <c r="J28" s="175">
        <v>46066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25.37</v>
      </c>
    </row>
    <row r="29" spans="1:16" ht="19.5" hidden="1" customHeight="1">
      <c r="A29" s="171" t="s">
        <v>1485</v>
      </c>
      <c r="B29" s="175">
        <v>46069</v>
      </c>
      <c r="C29" s="171" t="s">
        <v>127</v>
      </c>
      <c r="D29" s="171" t="s">
        <v>130</v>
      </c>
      <c r="E29" s="171" t="s">
        <v>77</v>
      </c>
      <c r="F29" s="171" t="s">
        <v>194</v>
      </c>
      <c r="G29" s="171" t="s">
        <v>177</v>
      </c>
      <c r="H29" s="176">
        <v>1</v>
      </c>
      <c r="I29" s="177">
        <v>6500</v>
      </c>
      <c r="J29" s="175">
        <v>46066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3937.68</v>
      </c>
    </row>
    <row r="30" spans="1:16" ht="19.5" hidden="1" customHeight="1">
      <c r="A30" s="171" t="s">
        <v>1485</v>
      </c>
      <c r="B30" s="175">
        <v>46069</v>
      </c>
      <c r="C30" s="171" t="s">
        <v>131</v>
      </c>
      <c r="D30" s="171" t="s">
        <v>132</v>
      </c>
      <c r="E30" s="171" t="s">
        <v>77</v>
      </c>
      <c r="F30" s="171" t="s">
        <v>194</v>
      </c>
      <c r="G30" s="171" t="s">
        <v>177</v>
      </c>
      <c r="H30" s="176">
        <v>1</v>
      </c>
      <c r="I30" s="177">
        <v>6500</v>
      </c>
      <c r="J30" s="175">
        <v>46066</v>
      </c>
      <c r="K30" s="171" t="s">
        <v>113</v>
      </c>
      <c r="L30" s="171" t="s">
        <v>114</v>
      </c>
      <c r="M30" s="178">
        <v>0.43</v>
      </c>
      <c r="N30" s="176"/>
      <c r="O30" s="176"/>
      <c r="P30" s="179">
        <v>-2795</v>
      </c>
    </row>
    <row r="31" spans="1:16" ht="19.5" hidden="1" customHeight="1">
      <c r="A31" s="171" t="s">
        <v>1486</v>
      </c>
      <c r="B31" s="175">
        <v>46069</v>
      </c>
      <c r="C31" s="171" t="s">
        <v>110</v>
      </c>
      <c r="D31" s="171" t="s">
        <v>24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0</v>
      </c>
      <c r="J31" s="175">
        <v>46063</v>
      </c>
      <c r="K31" s="171" t="s">
        <v>113</v>
      </c>
      <c r="L31" s="171" t="s">
        <v>114</v>
      </c>
      <c r="M31" s="178">
        <v>0</v>
      </c>
      <c r="N31" s="176"/>
      <c r="O31" s="176">
        <v>44</v>
      </c>
      <c r="P31" s="179">
        <v>-46.77</v>
      </c>
    </row>
    <row r="32" spans="1:16" ht="19.5" hidden="1" customHeight="1">
      <c r="A32" s="171" t="s">
        <v>1486</v>
      </c>
      <c r="B32" s="175">
        <v>46069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0</v>
      </c>
      <c r="J32" s="175">
        <v>46063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-13.86</v>
      </c>
    </row>
    <row r="33" spans="1:16" ht="19.5" hidden="1" customHeight="1">
      <c r="A33" s="171" t="s">
        <v>1486</v>
      </c>
      <c r="B33" s="175">
        <v>46069</v>
      </c>
      <c r="C33" s="171" t="s">
        <v>110</v>
      </c>
      <c r="D33" s="171" t="s">
        <v>117</v>
      </c>
      <c r="E33" s="171" t="s">
        <v>50</v>
      </c>
      <c r="F33" s="171" t="s">
        <v>413</v>
      </c>
      <c r="G33" s="171" t="s">
        <v>112</v>
      </c>
      <c r="H33" s="176">
        <v>1</v>
      </c>
      <c r="I33" s="177">
        <v>0</v>
      </c>
      <c r="J33" s="175">
        <v>46063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hidden="1" customHeight="1">
      <c r="A34" s="171" t="s">
        <v>1486</v>
      </c>
      <c r="B34" s="175">
        <v>46069</v>
      </c>
      <c r="C34" s="171" t="s">
        <v>110</v>
      </c>
      <c r="D34" s="171" t="s">
        <v>118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0</v>
      </c>
      <c r="J34" s="175">
        <v>46063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hidden="1" customHeight="1">
      <c r="A35" s="171" t="s">
        <v>1487</v>
      </c>
      <c r="B35" s="175">
        <v>46069</v>
      </c>
      <c r="C35" s="171" t="s">
        <v>110</v>
      </c>
      <c r="D35" s="171" t="s">
        <v>24</v>
      </c>
      <c r="E35" s="171" t="s">
        <v>70</v>
      </c>
      <c r="F35" s="171" t="s">
        <v>509</v>
      </c>
      <c r="G35" s="171" t="s">
        <v>177</v>
      </c>
      <c r="H35" s="176">
        <v>1</v>
      </c>
      <c r="I35" s="177">
        <v>5300</v>
      </c>
      <c r="J35" s="175">
        <v>46061</v>
      </c>
      <c r="K35" s="171" t="s">
        <v>113</v>
      </c>
      <c r="L35" s="171" t="s">
        <v>114</v>
      </c>
      <c r="M35" s="178">
        <v>0.43</v>
      </c>
      <c r="N35" s="176"/>
      <c r="O35" s="176">
        <v>45</v>
      </c>
      <c r="P35" s="179">
        <v>-269.42</v>
      </c>
    </row>
    <row r="36" spans="1:16" ht="19.5" hidden="1" customHeight="1">
      <c r="A36" s="171" t="s">
        <v>1487</v>
      </c>
      <c r="B36" s="175">
        <v>46069</v>
      </c>
      <c r="C36" s="171" t="s">
        <v>127</v>
      </c>
      <c r="D36" s="171" t="s">
        <v>128</v>
      </c>
      <c r="E36" s="171" t="s">
        <v>70</v>
      </c>
      <c r="F36" s="171" t="s">
        <v>509</v>
      </c>
      <c r="G36" s="171" t="s">
        <v>177</v>
      </c>
      <c r="H36" s="176">
        <v>1</v>
      </c>
      <c r="I36" s="177">
        <v>5300</v>
      </c>
      <c r="J36" s="175">
        <v>46061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1857.14</v>
      </c>
    </row>
    <row r="37" spans="1:16" ht="19.5" hidden="1" customHeight="1">
      <c r="A37" s="171" t="s">
        <v>1487</v>
      </c>
      <c r="B37" s="175">
        <v>46069</v>
      </c>
      <c r="C37" s="171" t="s">
        <v>127</v>
      </c>
      <c r="D37" s="171" t="s">
        <v>129</v>
      </c>
      <c r="E37" s="171" t="s">
        <v>70</v>
      </c>
      <c r="F37" s="171" t="s">
        <v>509</v>
      </c>
      <c r="G37" s="171" t="s">
        <v>177</v>
      </c>
      <c r="H37" s="176">
        <v>1</v>
      </c>
      <c r="I37" s="177">
        <v>5300</v>
      </c>
      <c r="J37" s="175">
        <v>46061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18.57</v>
      </c>
    </row>
    <row r="38" spans="1:16" ht="19.5" hidden="1" customHeight="1">
      <c r="A38" s="171" t="s">
        <v>1487</v>
      </c>
      <c r="B38" s="175">
        <v>46069</v>
      </c>
      <c r="C38" s="171" t="s">
        <v>127</v>
      </c>
      <c r="D38" s="171" t="s">
        <v>130</v>
      </c>
      <c r="E38" s="171" t="s">
        <v>70</v>
      </c>
      <c r="F38" s="171" t="s">
        <v>509</v>
      </c>
      <c r="G38" s="171" t="s">
        <v>177</v>
      </c>
      <c r="H38" s="176">
        <v>1</v>
      </c>
      <c r="I38" s="177">
        <v>5300</v>
      </c>
      <c r="J38" s="175">
        <v>46061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3424.29</v>
      </c>
    </row>
    <row r="39" spans="1:16" ht="19.5" hidden="1" customHeight="1">
      <c r="A39" s="171" t="s">
        <v>1487</v>
      </c>
      <c r="B39" s="175">
        <v>46069</v>
      </c>
      <c r="C39" s="171" t="s">
        <v>131</v>
      </c>
      <c r="D39" s="171" t="s">
        <v>132</v>
      </c>
      <c r="E39" s="171" t="s">
        <v>70</v>
      </c>
      <c r="F39" s="171" t="s">
        <v>509</v>
      </c>
      <c r="G39" s="171" t="s">
        <v>177</v>
      </c>
      <c r="H39" s="176">
        <v>1</v>
      </c>
      <c r="I39" s="177">
        <v>5300</v>
      </c>
      <c r="J39" s="175">
        <v>46061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-2279</v>
      </c>
    </row>
    <row r="40" spans="1:16" ht="19.5" hidden="1" customHeight="1">
      <c r="A40" s="171" t="s">
        <v>1487</v>
      </c>
      <c r="B40" s="175">
        <v>46069</v>
      </c>
      <c r="C40" s="171" t="s">
        <v>115</v>
      </c>
      <c r="D40" s="171" t="s">
        <v>116</v>
      </c>
      <c r="E40" s="171" t="s">
        <v>70</v>
      </c>
      <c r="F40" s="171" t="s">
        <v>509</v>
      </c>
      <c r="G40" s="171" t="s">
        <v>177</v>
      </c>
      <c r="H40" s="176">
        <v>1</v>
      </c>
      <c r="I40" s="177">
        <v>5300</v>
      </c>
      <c r="J40" s="175">
        <v>46061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-21.66</v>
      </c>
    </row>
    <row r="41" spans="1:16" ht="19.5" hidden="1" customHeight="1">
      <c r="A41" s="171" t="s">
        <v>1488</v>
      </c>
      <c r="B41" s="175">
        <v>46069</v>
      </c>
      <c r="C41" s="171" t="s">
        <v>110</v>
      </c>
      <c r="D41" s="171" t="s">
        <v>24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6500</v>
      </c>
      <c r="J41" s="175">
        <v>46064</v>
      </c>
      <c r="K41" s="171" t="s">
        <v>113</v>
      </c>
      <c r="L41" s="171" t="s">
        <v>114</v>
      </c>
      <c r="M41" s="178">
        <v>0.43</v>
      </c>
      <c r="N41" s="176"/>
      <c r="O41" s="176">
        <v>45</v>
      </c>
      <c r="P41" s="179">
        <v>-309.02</v>
      </c>
    </row>
    <row r="42" spans="1:16" ht="19.5" hidden="1" customHeight="1">
      <c r="A42" s="171" t="s">
        <v>1488</v>
      </c>
      <c r="B42" s="175">
        <v>46069</v>
      </c>
      <c r="C42" s="171" t="s">
        <v>127</v>
      </c>
      <c r="D42" s="171" t="s">
        <v>128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6500</v>
      </c>
      <c r="J42" s="175">
        <v>46064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3306.67</v>
      </c>
    </row>
    <row r="43" spans="1:16" ht="19.5" hidden="1" customHeight="1">
      <c r="A43" s="171" t="s">
        <v>1488</v>
      </c>
      <c r="B43" s="175">
        <v>46069</v>
      </c>
      <c r="C43" s="171" t="s">
        <v>127</v>
      </c>
      <c r="D43" s="171" t="s">
        <v>129</v>
      </c>
      <c r="E43" s="171" t="s">
        <v>78</v>
      </c>
      <c r="F43" s="171" t="s">
        <v>176</v>
      </c>
      <c r="G43" s="171" t="s">
        <v>177</v>
      </c>
      <c r="H43" s="176">
        <v>1</v>
      </c>
      <c r="I43" s="177">
        <v>6500</v>
      </c>
      <c r="J43" s="175">
        <v>46064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33.07</v>
      </c>
    </row>
    <row r="44" spans="1:16" ht="19.5" hidden="1" customHeight="1">
      <c r="A44" s="171" t="s">
        <v>1488</v>
      </c>
      <c r="B44" s="175">
        <v>46069</v>
      </c>
      <c r="C44" s="171" t="s">
        <v>127</v>
      </c>
      <c r="D44" s="171" t="s">
        <v>130</v>
      </c>
      <c r="E44" s="171" t="s">
        <v>78</v>
      </c>
      <c r="F44" s="171" t="s">
        <v>176</v>
      </c>
      <c r="G44" s="171" t="s">
        <v>177</v>
      </c>
      <c r="H44" s="176">
        <v>1</v>
      </c>
      <c r="I44" s="177">
        <v>6500</v>
      </c>
      <c r="J44" s="175">
        <v>46064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3160.26</v>
      </c>
    </row>
    <row r="45" spans="1:16" ht="19.5" hidden="1" customHeight="1">
      <c r="A45" s="171" t="s">
        <v>1488</v>
      </c>
      <c r="B45" s="175">
        <v>46069</v>
      </c>
      <c r="C45" s="171" t="s">
        <v>131</v>
      </c>
      <c r="D45" s="171" t="s">
        <v>132</v>
      </c>
      <c r="E45" s="171" t="s">
        <v>78</v>
      </c>
      <c r="F45" s="171" t="s">
        <v>176</v>
      </c>
      <c r="G45" s="171" t="s">
        <v>177</v>
      </c>
      <c r="H45" s="176">
        <v>1</v>
      </c>
      <c r="I45" s="177">
        <v>6500</v>
      </c>
      <c r="J45" s="175">
        <v>46064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-2795</v>
      </c>
    </row>
    <row r="46" spans="1:16" ht="19.5" hidden="1" customHeight="1">
      <c r="A46" s="171" t="s">
        <v>1488</v>
      </c>
      <c r="B46" s="175">
        <v>46069</v>
      </c>
      <c r="C46" s="171" t="s">
        <v>115</v>
      </c>
      <c r="D46" s="171" t="s">
        <v>116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6500</v>
      </c>
      <c r="J46" s="175">
        <v>46064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-14.62</v>
      </c>
    </row>
    <row r="47" spans="1:16" ht="19.5" hidden="1" customHeight="1">
      <c r="A47" s="171" t="s">
        <v>1487</v>
      </c>
      <c r="B47" s="175">
        <v>46069</v>
      </c>
      <c r="C47" s="171" t="s">
        <v>115</v>
      </c>
      <c r="D47" s="171" t="s">
        <v>135</v>
      </c>
      <c r="E47" s="171" t="s">
        <v>70</v>
      </c>
      <c r="F47" s="171" t="s">
        <v>509</v>
      </c>
      <c r="G47" s="171" t="s">
        <v>177</v>
      </c>
      <c r="H47" s="176">
        <v>1</v>
      </c>
      <c r="I47" s="177">
        <v>0</v>
      </c>
      <c r="J47" s="175">
        <v>46061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-35.29</v>
      </c>
    </row>
    <row r="48" spans="1:16" ht="19.5" hidden="1" customHeight="1">
      <c r="A48" s="171" t="s">
        <v>1488</v>
      </c>
      <c r="B48" s="175">
        <v>46069</v>
      </c>
      <c r="C48" s="171" t="s">
        <v>115</v>
      </c>
      <c r="D48" s="171" t="s">
        <v>135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0</v>
      </c>
      <c r="J48" s="175">
        <v>46064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-62.83</v>
      </c>
    </row>
    <row r="49" spans="1:16" ht="19.5" hidden="1" customHeight="1">
      <c r="A49" s="171" t="s">
        <v>1489</v>
      </c>
      <c r="B49" s="175">
        <v>46069</v>
      </c>
      <c r="C49" s="171" t="s">
        <v>110</v>
      </c>
      <c r="D49" s="171" t="s">
        <v>24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2000</v>
      </c>
      <c r="J49" s="175">
        <v>46058</v>
      </c>
      <c r="K49" s="171" t="s">
        <v>113</v>
      </c>
      <c r="L49" s="171" t="s">
        <v>114</v>
      </c>
      <c r="M49" s="178">
        <v>0.43</v>
      </c>
      <c r="N49" s="176"/>
      <c r="O49" s="176">
        <v>42</v>
      </c>
      <c r="P49" s="179">
        <v>-130.43</v>
      </c>
    </row>
    <row r="50" spans="1:16" ht="19.5" hidden="1" customHeight="1">
      <c r="A50" s="171" t="s">
        <v>1489</v>
      </c>
      <c r="B50" s="175">
        <v>46069</v>
      </c>
      <c r="C50" s="171" t="s">
        <v>127</v>
      </c>
      <c r="D50" s="171" t="s">
        <v>128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2000</v>
      </c>
      <c r="J50" s="175">
        <v>46058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789.92</v>
      </c>
    </row>
    <row r="51" spans="1:16" ht="19.5" hidden="1" customHeight="1">
      <c r="A51" s="171" t="s">
        <v>1489</v>
      </c>
      <c r="B51" s="175">
        <v>46069</v>
      </c>
      <c r="C51" s="171" t="s">
        <v>127</v>
      </c>
      <c r="D51" s="171" t="s">
        <v>129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2000</v>
      </c>
      <c r="J51" s="175">
        <v>46058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7.9</v>
      </c>
    </row>
    <row r="52" spans="1:16" ht="19.5" hidden="1" customHeight="1">
      <c r="A52" s="171" t="s">
        <v>1489</v>
      </c>
      <c r="B52" s="175">
        <v>46069</v>
      </c>
      <c r="C52" s="171" t="s">
        <v>127</v>
      </c>
      <c r="D52" s="171" t="s">
        <v>130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2000</v>
      </c>
      <c r="J52" s="175">
        <v>46058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1202.18</v>
      </c>
    </row>
    <row r="53" spans="1:16" ht="19.5" hidden="1" customHeight="1">
      <c r="A53" s="171" t="s">
        <v>1489</v>
      </c>
      <c r="B53" s="175">
        <v>46069</v>
      </c>
      <c r="C53" s="171" t="s">
        <v>131</v>
      </c>
      <c r="D53" s="171" t="s">
        <v>132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2000</v>
      </c>
      <c r="J53" s="175">
        <v>46058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-860</v>
      </c>
    </row>
    <row r="54" spans="1:16" ht="19.5" hidden="1" customHeight="1">
      <c r="A54" s="171" t="s">
        <v>1489</v>
      </c>
      <c r="B54" s="175">
        <v>46069</v>
      </c>
      <c r="C54" s="171" t="s">
        <v>115</v>
      </c>
      <c r="D54" s="171" t="s">
        <v>116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2000</v>
      </c>
      <c r="J54" s="175">
        <v>46058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-10.97</v>
      </c>
    </row>
    <row r="55" spans="1:16" ht="19.5" hidden="1" customHeight="1">
      <c r="A55" s="171" t="s">
        <v>1490</v>
      </c>
      <c r="B55" s="175">
        <v>46069</v>
      </c>
      <c r="C55" s="171" t="s">
        <v>115</v>
      </c>
      <c r="D55" s="171" t="s">
        <v>135</v>
      </c>
      <c r="E55" s="171" t="s">
        <v>42</v>
      </c>
      <c r="F55" s="171" t="s">
        <v>248</v>
      </c>
      <c r="G55" s="171" t="s">
        <v>112</v>
      </c>
      <c r="H55" s="176">
        <v>1</v>
      </c>
      <c r="I55" s="177">
        <v>0</v>
      </c>
      <c r="J55" s="175">
        <v>46069</v>
      </c>
      <c r="K55" s="171" t="s">
        <v>125</v>
      </c>
      <c r="L55" s="171" t="s">
        <v>125</v>
      </c>
      <c r="M55" s="178">
        <v>0</v>
      </c>
      <c r="N55" s="176"/>
      <c r="O55" s="176"/>
      <c r="P55" s="179">
        <v>-22.36</v>
      </c>
    </row>
    <row r="56" spans="1:16" ht="19.5" hidden="1" customHeight="1">
      <c r="A56" s="171" t="s">
        <v>1491</v>
      </c>
      <c r="B56" s="175">
        <v>46069</v>
      </c>
      <c r="C56" s="171" t="s">
        <v>110</v>
      </c>
      <c r="D56" s="171" t="s">
        <v>24</v>
      </c>
      <c r="E56" s="171" t="s">
        <v>42</v>
      </c>
      <c r="F56" s="171" t="s">
        <v>248</v>
      </c>
      <c r="G56" s="171" t="s">
        <v>112</v>
      </c>
      <c r="H56" s="176">
        <v>1</v>
      </c>
      <c r="I56" s="177">
        <v>0</v>
      </c>
      <c r="J56" s="175">
        <v>46063</v>
      </c>
      <c r="K56" s="171" t="s">
        <v>113</v>
      </c>
      <c r="L56" s="171" t="s">
        <v>114</v>
      </c>
      <c r="M56" s="178">
        <v>0</v>
      </c>
      <c r="N56" s="176"/>
      <c r="O56" s="176">
        <v>44</v>
      </c>
      <c r="P56" s="179">
        <v>-46.77</v>
      </c>
    </row>
    <row r="57" spans="1:16" ht="19.5" hidden="1" customHeight="1">
      <c r="A57" s="171" t="s">
        <v>1491</v>
      </c>
      <c r="B57" s="175">
        <v>46069</v>
      </c>
      <c r="C57" s="171" t="s">
        <v>115</v>
      </c>
      <c r="D57" s="171" t="s">
        <v>116</v>
      </c>
      <c r="E57" s="171" t="s">
        <v>42</v>
      </c>
      <c r="F57" s="171" t="s">
        <v>248</v>
      </c>
      <c r="G57" s="171" t="s">
        <v>112</v>
      </c>
      <c r="H57" s="176">
        <v>1</v>
      </c>
      <c r="I57" s="177">
        <v>0</v>
      </c>
      <c r="J57" s="175">
        <v>46063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-11.35</v>
      </c>
    </row>
    <row r="58" spans="1:16" ht="19.5" hidden="1" customHeight="1">
      <c r="A58" s="171" t="s">
        <v>1492</v>
      </c>
      <c r="B58" s="175">
        <v>46069</v>
      </c>
      <c r="C58" s="171" t="s">
        <v>110</v>
      </c>
      <c r="D58" s="171" t="s">
        <v>24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46064</v>
      </c>
      <c r="K58" s="171" t="s">
        <v>113</v>
      </c>
      <c r="L58" s="171" t="s">
        <v>114</v>
      </c>
      <c r="M58" s="178">
        <v>0.43</v>
      </c>
      <c r="N58" s="176"/>
      <c r="O58" s="176">
        <v>45</v>
      </c>
      <c r="P58" s="179">
        <v>-156.84</v>
      </c>
    </row>
    <row r="59" spans="1:16" ht="19.5" hidden="1" customHeight="1">
      <c r="A59" s="171" t="s">
        <v>1492</v>
      </c>
      <c r="B59" s="175">
        <v>46069</v>
      </c>
      <c r="C59" s="171" t="s">
        <v>127</v>
      </c>
      <c r="D59" s="171" t="s">
        <v>128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46064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1162.8599999999999</v>
      </c>
    </row>
    <row r="60" spans="1:16" ht="19.5" hidden="1" customHeight="1">
      <c r="A60" s="171" t="s">
        <v>1492</v>
      </c>
      <c r="B60" s="175">
        <v>46069</v>
      </c>
      <c r="C60" s="171" t="s">
        <v>127</v>
      </c>
      <c r="D60" s="171" t="s">
        <v>129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46064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11.63</v>
      </c>
    </row>
    <row r="61" spans="1:16" ht="19.5" hidden="1" customHeight="1">
      <c r="A61" s="171" t="s">
        <v>1492</v>
      </c>
      <c r="B61" s="175">
        <v>46069</v>
      </c>
      <c r="C61" s="171" t="s">
        <v>127</v>
      </c>
      <c r="D61" s="171" t="s">
        <v>130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46064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1225.51</v>
      </c>
    </row>
    <row r="62" spans="1:16" ht="19.5" hidden="1" customHeight="1">
      <c r="A62" s="171" t="s">
        <v>1492</v>
      </c>
      <c r="B62" s="175">
        <v>46069</v>
      </c>
      <c r="C62" s="171" t="s">
        <v>131</v>
      </c>
      <c r="D62" s="171" t="s">
        <v>132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46064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-1032</v>
      </c>
    </row>
    <row r="63" spans="1:16" ht="19.5" hidden="1" customHeight="1">
      <c r="A63" s="171" t="s">
        <v>1492</v>
      </c>
      <c r="B63" s="175">
        <v>46069</v>
      </c>
      <c r="C63" s="171" t="s">
        <v>115</v>
      </c>
      <c r="D63" s="171" t="s">
        <v>116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2400</v>
      </c>
      <c r="J63" s="175">
        <v>46064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-10.82</v>
      </c>
    </row>
    <row r="64" spans="1:16" ht="19.5" hidden="1" customHeight="1">
      <c r="A64" s="171" t="s">
        <v>1491</v>
      </c>
      <c r="B64" s="175">
        <v>46069</v>
      </c>
      <c r="C64" s="171" t="s">
        <v>110</v>
      </c>
      <c r="D64" s="171" t="s">
        <v>117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0</v>
      </c>
    </row>
    <row r="65" spans="1:16" ht="19.5" hidden="1" customHeight="1">
      <c r="A65" s="171" t="s">
        <v>1491</v>
      </c>
      <c r="B65" s="175">
        <v>46069</v>
      </c>
      <c r="C65" s="171" t="s">
        <v>110</v>
      </c>
      <c r="D65" s="171" t="s">
        <v>118</v>
      </c>
      <c r="E65" s="171" t="s">
        <v>42</v>
      </c>
      <c r="F65" s="171" t="s">
        <v>248</v>
      </c>
      <c r="G65" s="171" t="s">
        <v>112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-46.77</v>
      </c>
    </row>
    <row r="66" spans="1:16" ht="19.5" hidden="1" customHeight="1">
      <c r="A66" s="171" t="s">
        <v>1491</v>
      </c>
      <c r="B66" s="175">
        <v>46069</v>
      </c>
      <c r="C66" s="171" t="s">
        <v>115</v>
      </c>
      <c r="D66" s="171" t="s">
        <v>119</v>
      </c>
      <c r="E66" s="171" t="s">
        <v>42</v>
      </c>
      <c r="F66" s="171" t="s">
        <v>248</v>
      </c>
      <c r="G66" s="171" t="s">
        <v>112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-15</v>
      </c>
    </row>
    <row r="67" spans="1:16" ht="19.5" hidden="1" customHeight="1">
      <c r="A67" s="171" t="s">
        <v>1492</v>
      </c>
      <c r="B67" s="175">
        <v>46069</v>
      </c>
      <c r="C67" s="171" t="s">
        <v>115</v>
      </c>
      <c r="D67" s="171" t="s">
        <v>135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46064</v>
      </c>
      <c r="K67" s="171" t="s">
        <v>125</v>
      </c>
      <c r="L67" s="171" t="s">
        <v>125</v>
      </c>
      <c r="M67" s="178">
        <v>0</v>
      </c>
      <c r="N67" s="176"/>
      <c r="O67" s="176"/>
      <c r="P67" s="179">
        <v>-22.09</v>
      </c>
    </row>
    <row r="68" spans="1:16" ht="19.5" hidden="1" customHeight="1">
      <c r="A68" s="171" t="s">
        <v>1493</v>
      </c>
      <c r="B68" s="175">
        <v>46069</v>
      </c>
      <c r="C68" s="171" t="s">
        <v>110</v>
      </c>
      <c r="D68" s="171" t="s">
        <v>24</v>
      </c>
      <c r="E68" s="171" t="s">
        <v>46</v>
      </c>
      <c r="F68" s="171" t="s">
        <v>681</v>
      </c>
      <c r="G68" s="171" t="s">
        <v>112</v>
      </c>
      <c r="H68" s="176">
        <v>1</v>
      </c>
      <c r="I68" s="177">
        <v>1683</v>
      </c>
      <c r="J68" s="175">
        <v>46068</v>
      </c>
      <c r="K68" s="171" t="s">
        <v>113</v>
      </c>
      <c r="L68" s="171" t="s">
        <v>114</v>
      </c>
      <c r="M68" s="178">
        <v>0.43</v>
      </c>
      <c r="N68" s="176"/>
      <c r="O68" s="176">
        <v>41</v>
      </c>
      <c r="P68" s="179">
        <v>-117.47</v>
      </c>
    </row>
    <row r="69" spans="1:16" ht="19.5" hidden="1" customHeight="1">
      <c r="A69" s="171" t="s">
        <v>1493</v>
      </c>
      <c r="B69" s="175">
        <v>46069</v>
      </c>
      <c r="C69" s="171" t="s">
        <v>127</v>
      </c>
      <c r="D69" s="171" t="s">
        <v>128</v>
      </c>
      <c r="E69" s="171" t="s">
        <v>46</v>
      </c>
      <c r="F69" s="171" t="s">
        <v>681</v>
      </c>
      <c r="G69" s="171" t="s">
        <v>112</v>
      </c>
      <c r="H69" s="176">
        <v>1</v>
      </c>
      <c r="I69" s="177">
        <v>1683</v>
      </c>
      <c r="J69" s="175">
        <v>46068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985.71</v>
      </c>
    </row>
    <row r="70" spans="1:16" ht="19.5" hidden="1" customHeight="1">
      <c r="A70" s="171" t="s">
        <v>1493</v>
      </c>
      <c r="B70" s="175">
        <v>46069</v>
      </c>
      <c r="C70" s="171" t="s">
        <v>127</v>
      </c>
      <c r="D70" s="171" t="s">
        <v>129</v>
      </c>
      <c r="E70" s="171" t="s">
        <v>46</v>
      </c>
      <c r="F70" s="171" t="s">
        <v>681</v>
      </c>
      <c r="G70" s="171" t="s">
        <v>112</v>
      </c>
      <c r="H70" s="176">
        <v>1</v>
      </c>
      <c r="I70" s="177">
        <v>1683</v>
      </c>
      <c r="J70" s="175">
        <v>46068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9.86</v>
      </c>
    </row>
    <row r="71" spans="1:16" ht="19.5" hidden="1" customHeight="1">
      <c r="A71" s="171" t="s">
        <v>1493</v>
      </c>
      <c r="B71" s="175">
        <v>46069</v>
      </c>
      <c r="C71" s="171" t="s">
        <v>127</v>
      </c>
      <c r="D71" s="171" t="s">
        <v>130</v>
      </c>
      <c r="E71" s="171" t="s">
        <v>46</v>
      </c>
      <c r="F71" s="171" t="s">
        <v>681</v>
      </c>
      <c r="G71" s="171" t="s">
        <v>112</v>
      </c>
      <c r="H71" s="176">
        <v>1</v>
      </c>
      <c r="I71" s="177">
        <v>1683</v>
      </c>
      <c r="J71" s="175">
        <v>46068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687.43</v>
      </c>
    </row>
    <row r="72" spans="1:16" ht="19.5" hidden="1" customHeight="1">
      <c r="A72" s="171" t="s">
        <v>1493</v>
      </c>
      <c r="B72" s="175">
        <v>46069</v>
      </c>
      <c r="C72" s="171" t="s">
        <v>131</v>
      </c>
      <c r="D72" s="171" t="s">
        <v>132</v>
      </c>
      <c r="E72" s="171" t="s">
        <v>46</v>
      </c>
      <c r="F72" s="171" t="s">
        <v>681</v>
      </c>
      <c r="G72" s="171" t="s">
        <v>112</v>
      </c>
      <c r="H72" s="176">
        <v>1</v>
      </c>
      <c r="I72" s="177">
        <v>1683</v>
      </c>
      <c r="J72" s="175">
        <v>46068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-723.69</v>
      </c>
    </row>
    <row r="73" spans="1:16" ht="19.5" hidden="1" customHeight="1">
      <c r="A73" s="171" t="s">
        <v>1493</v>
      </c>
      <c r="B73" s="175">
        <v>46069</v>
      </c>
      <c r="C73" s="171" t="s">
        <v>115</v>
      </c>
      <c r="D73" s="171" t="s">
        <v>116</v>
      </c>
      <c r="E73" s="171" t="s">
        <v>46</v>
      </c>
      <c r="F73" s="171" t="s">
        <v>681</v>
      </c>
      <c r="G73" s="171" t="s">
        <v>112</v>
      </c>
      <c r="H73" s="176">
        <v>1</v>
      </c>
      <c r="I73" s="177">
        <v>1683</v>
      </c>
      <c r="J73" s="175">
        <v>46068</v>
      </c>
      <c r="K73" s="171" t="s">
        <v>113</v>
      </c>
      <c r="L73" s="171" t="s">
        <v>114</v>
      </c>
      <c r="M73" s="178">
        <v>0.43</v>
      </c>
      <c r="N73" s="176"/>
      <c r="O73" s="176"/>
      <c r="P73" s="179">
        <v>-8.07</v>
      </c>
    </row>
    <row r="74" spans="1:16" ht="19.5" customHeight="1">
      <c r="A74" s="171" t="s">
        <v>1494</v>
      </c>
      <c r="B74" s="175">
        <v>46069</v>
      </c>
      <c r="C74" s="171" t="s">
        <v>1317</v>
      </c>
      <c r="D74" s="171" t="s">
        <v>508</v>
      </c>
      <c r="E74" s="171" t="s">
        <v>78</v>
      </c>
      <c r="F74" s="171" t="s">
        <v>176</v>
      </c>
      <c r="G74" s="171" t="s">
        <v>177</v>
      </c>
      <c r="H74" s="176">
        <v>1</v>
      </c>
      <c r="I74" s="177">
        <v>0</v>
      </c>
      <c r="J74" s="175">
        <v>46066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</v>
      </c>
    </row>
    <row r="75" spans="1:16" ht="19.5" hidden="1" customHeight="1">
      <c r="A75" s="171" t="s">
        <v>1494</v>
      </c>
      <c r="B75" s="175">
        <v>46069</v>
      </c>
      <c r="C75" s="171" t="s">
        <v>115</v>
      </c>
      <c r="D75" s="171" t="s">
        <v>510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0</v>
      </c>
      <c r="J75" s="175">
        <v>46066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-10</v>
      </c>
    </row>
    <row r="76" spans="1:16" ht="19.5" hidden="1" customHeight="1">
      <c r="A76" s="171" t="s">
        <v>1269</v>
      </c>
      <c r="B76" s="175">
        <v>46069</v>
      </c>
      <c r="C76" s="171" t="s">
        <v>110</v>
      </c>
      <c r="D76" s="171" t="s">
        <v>121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46059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hidden="1" customHeight="1">
      <c r="A77" s="171" t="s">
        <v>1269</v>
      </c>
      <c r="B77" s="175">
        <v>46069</v>
      </c>
      <c r="C77" s="171" t="s">
        <v>110</v>
      </c>
      <c r="D77" s="171" t="s">
        <v>118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-81.34</v>
      </c>
    </row>
    <row r="78" spans="1:16" ht="19.5" hidden="1" customHeight="1">
      <c r="A78" s="171" t="s">
        <v>1269</v>
      </c>
      <c r="B78" s="175">
        <v>46069</v>
      </c>
      <c r="C78" s="171" t="s">
        <v>115</v>
      </c>
      <c r="D78" s="171" t="s">
        <v>119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hidden="1" customHeight="1">
      <c r="A79" s="171" t="s">
        <v>1495</v>
      </c>
      <c r="B79" s="175">
        <v>46069</v>
      </c>
      <c r="C79" s="171" t="s">
        <v>110</v>
      </c>
      <c r="D79" s="171" t="s">
        <v>24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2000</v>
      </c>
      <c r="J79" s="175">
        <v>46058</v>
      </c>
      <c r="K79" s="171" t="s">
        <v>113</v>
      </c>
      <c r="L79" s="171" t="s">
        <v>114</v>
      </c>
      <c r="M79" s="178">
        <v>0.43</v>
      </c>
      <c r="N79" s="176"/>
      <c r="O79" s="176">
        <v>42</v>
      </c>
      <c r="P79" s="179">
        <v>-130.43</v>
      </c>
    </row>
    <row r="80" spans="1:16" ht="19.5" hidden="1" customHeight="1">
      <c r="A80" s="171" t="s">
        <v>1495</v>
      </c>
      <c r="B80" s="175">
        <v>46069</v>
      </c>
      <c r="C80" s="171" t="s">
        <v>127</v>
      </c>
      <c r="D80" s="171" t="s">
        <v>128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2000</v>
      </c>
      <c r="J80" s="175">
        <v>46058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858.1</v>
      </c>
    </row>
    <row r="81" spans="1:16" ht="19.5" hidden="1" customHeight="1">
      <c r="A81" s="171" t="s">
        <v>1495</v>
      </c>
      <c r="B81" s="175">
        <v>46069</v>
      </c>
      <c r="C81" s="171" t="s">
        <v>127</v>
      </c>
      <c r="D81" s="171" t="s">
        <v>129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2000</v>
      </c>
      <c r="J81" s="175">
        <v>46058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hidden="1" customHeight="1">
      <c r="A82" s="171" t="s">
        <v>1495</v>
      </c>
      <c r="B82" s="175">
        <v>46069</v>
      </c>
      <c r="C82" s="171" t="s">
        <v>127</v>
      </c>
      <c r="D82" s="171" t="s">
        <v>130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2000</v>
      </c>
      <c r="J82" s="175">
        <v>46058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1141.9000000000001</v>
      </c>
    </row>
    <row r="83" spans="1:16" ht="19.5" hidden="1" customHeight="1">
      <c r="A83" s="171" t="s">
        <v>1495</v>
      </c>
      <c r="B83" s="175">
        <v>46069</v>
      </c>
      <c r="C83" s="171" t="s">
        <v>131</v>
      </c>
      <c r="D83" s="171" t="s">
        <v>132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2000</v>
      </c>
      <c r="J83" s="175">
        <v>46058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-860</v>
      </c>
    </row>
    <row r="84" spans="1:16" ht="19.5" hidden="1" customHeight="1">
      <c r="A84" s="171" t="s">
        <v>1495</v>
      </c>
      <c r="B84" s="175">
        <v>46069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2000</v>
      </c>
      <c r="J84" s="175">
        <v>46058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-16.29</v>
      </c>
    </row>
    <row r="85" spans="1:16" ht="19.5" hidden="1" customHeight="1">
      <c r="A85" s="171" t="s">
        <v>1496</v>
      </c>
      <c r="B85" s="175">
        <v>46069</v>
      </c>
      <c r="C85" s="171" t="s">
        <v>110</v>
      </c>
      <c r="D85" s="171" t="s">
        <v>24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0</v>
      </c>
      <c r="J85" s="175">
        <v>46063</v>
      </c>
      <c r="K85" s="171" t="s">
        <v>113</v>
      </c>
      <c r="L85" s="171" t="s">
        <v>114</v>
      </c>
      <c r="M85" s="178">
        <v>0</v>
      </c>
      <c r="N85" s="176"/>
      <c r="O85" s="176">
        <v>44</v>
      </c>
      <c r="P85" s="179">
        <v>-56.94</v>
      </c>
    </row>
    <row r="86" spans="1:16" ht="19.5" hidden="1" customHeight="1">
      <c r="A86" s="171" t="s">
        <v>1496</v>
      </c>
      <c r="B86" s="175">
        <v>46069</v>
      </c>
      <c r="C86" s="171" t="s">
        <v>110</v>
      </c>
      <c r="D86" s="171" t="s">
        <v>117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0</v>
      </c>
      <c r="J86" s="175">
        <v>46063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hidden="1" customHeight="1">
      <c r="A87" s="171" t="s">
        <v>1496</v>
      </c>
      <c r="B87" s="175">
        <v>46069</v>
      </c>
      <c r="C87" s="171" t="s">
        <v>110</v>
      </c>
      <c r="D87" s="171" t="s">
        <v>118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0</v>
      </c>
      <c r="J87" s="175">
        <v>46063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-56.94</v>
      </c>
    </row>
    <row r="88" spans="1:16" ht="19.5" hidden="1" customHeight="1">
      <c r="A88" s="171" t="s">
        <v>1497</v>
      </c>
      <c r="B88" s="175">
        <v>46069</v>
      </c>
      <c r="C88" s="171" t="s">
        <v>115</v>
      </c>
      <c r="D88" s="171" t="s">
        <v>135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0</v>
      </c>
      <c r="J88" s="175">
        <v>46069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-17.5</v>
      </c>
    </row>
    <row r="89" spans="1:16" ht="19.5" hidden="1" customHeight="1">
      <c r="A89" s="171" t="s">
        <v>1498</v>
      </c>
      <c r="B89" s="175">
        <v>46069</v>
      </c>
      <c r="C89" s="171" t="s">
        <v>110</v>
      </c>
      <c r="D89" s="171" t="s">
        <v>24</v>
      </c>
      <c r="E89" s="171" t="s">
        <v>48</v>
      </c>
      <c r="F89" s="171" t="s">
        <v>198</v>
      </c>
      <c r="G89" s="171" t="s">
        <v>112</v>
      </c>
      <c r="H89" s="176">
        <v>1</v>
      </c>
      <c r="I89" s="177">
        <v>0</v>
      </c>
      <c r="J89" s="175">
        <v>46066</v>
      </c>
      <c r="K89" s="171" t="s">
        <v>113</v>
      </c>
      <c r="L89" s="171" t="s">
        <v>114</v>
      </c>
      <c r="M89" s="178">
        <v>0</v>
      </c>
      <c r="N89" s="176"/>
      <c r="O89" s="176">
        <v>44</v>
      </c>
      <c r="P89" s="179">
        <v>-46.77</v>
      </c>
    </row>
    <row r="90" spans="1:16" ht="19.5" hidden="1" customHeight="1">
      <c r="A90" s="171" t="s">
        <v>1498</v>
      </c>
      <c r="B90" s="175">
        <v>46069</v>
      </c>
      <c r="C90" s="171" t="s">
        <v>115</v>
      </c>
      <c r="D90" s="171" t="s">
        <v>116</v>
      </c>
      <c r="E90" s="171" t="s">
        <v>48</v>
      </c>
      <c r="F90" s="171" t="s">
        <v>198</v>
      </c>
      <c r="G90" s="171" t="s">
        <v>112</v>
      </c>
      <c r="H90" s="176">
        <v>1</v>
      </c>
      <c r="I90" s="177">
        <v>0</v>
      </c>
      <c r="J90" s="175">
        <v>46066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-14.51</v>
      </c>
    </row>
    <row r="91" spans="1:16" ht="19.5" hidden="1" customHeight="1">
      <c r="A91" s="171" t="s">
        <v>1498</v>
      </c>
      <c r="B91" s="175">
        <v>46069</v>
      </c>
      <c r="C91" s="171" t="s">
        <v>110</v>
      </c>
      <c r="D91" s="171" t="s">
        <v>117</v>
      </c>
      <c r="E91" s="171" t="s">
        <v>48</v>
      </c>
      <c r="F91" s="171" t="s">
        <v>198</v>
      </c>
      <c r="G91" s="171" t="s">
        <v>112</v>
      </c>
      <c r="H91" s="176">
        <v>1</v>
      </c>
      <c r="I91" s="177">
        <v>0</v>
      </c>
      <c r="J91" s="175">
        <v>46066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hidden="1" customHeight="1">
      <c r="A92" s="171" t="s">
        <v>1498</v>
      </c>
      <c r="B92" s="175">
        <v>46069</v>
      </c>
      <c r="C92" s="171" t="s">
        <v>110</v>
      </c>
      <c r="D92" s="171" t="s">
        <v>118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46066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-46.77</v>
      </c>
    </row>
    <row r="93" spans="1:16" ht="19.5" hidden="1" customHeight="1">
      <c r="A93" s="171" t="s">
        <v>1498</v>
      </c>
      <c r="B93" s="175">
        <v>46069</v>
      </c>
      <c r="C93" s="171" t="s">
        <v>115</v>
      </c>
      <c r="D93" s="171" t="s">
        <v>119</v>
      </c>
      <c r="E93" s="171" t="s">
        <v>48</v>
      </c>
      <c r="F93" s="171" t="s">
        <v>198</v>
      </c>
      <c r="G93" s="171" t="s">
        <v>112</v>
      </c>
      <c r="H93" s="176">
        <v>1</v>
      </c>
      <c r="I93" s="177">
        <v>0</v>
      </c>
      <c r="J93" s="175">
        <v>46066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-15</v>
      </c>
    </row>
    <row r="94" spans="1:16" ht="19.5" hidden="1" customHeight="1">
      <c r="A94" s="171" t="s">
        <v>1499</v>
      </c>
      <c r="B94" s="175">
        <v>46069</v>
      </c>
      <c r="C94" s="171" t="s">
        <v>110</v>
      </c>
      <c r="D94" s="171" t="s">
        <v>24</v>
      </c>
      <c r="E94" s="171" t="s">
        <v>44</v>
      </c>
      <c r="F94" s="171" t="s">
        <v>213</v>
      </c>
      <c r="G94" s="171" t="s">
        <v>214</v>
      </c>
      <c r="H94" s="176">
        <v>1</v>
      </c>
      <c r="I94" s="177">
        <v>0</v>
      </c>
      <c r="J94" s="175">
        <v>46062</v>
      </c>
      <c r="K94" s="171" t="s">
        <v>113</v>
      </c>
      <c r="L94" s="171" t="s">
        <v>114</v>
      </c>
      <c r="M94" s="178">
        <v>0</v>
      </c>
      <c r="N94" s="176"/>
      <c r="O94" s="176">
        <v>45</v>
      </c>
      <c r="P94" s="179">
        <v>-46.77</v>
      </c>
    </row>
    <row r="95" spans="1:16" ht="19.5" hidden="1" customHeight="1">
      <c r="A95" s="171" t="s">
        <v>1499</v>
      </c>
      <c r="B95" s="175">
        <v>46069</v>
      </c>
      <c r="C95" s="171" t="s">
        <v>115</v>
      </c>
      <c r="D95" s="171" t="s">
        <v>116</v>
      </c>
      <c r="E95" s="171" t="s">
        <v>44</v>
      </c>
      <c r="F95" s="171" t="s">
        <v>213</v>
      </c>
      <c r="G95" s="171" t="s">
        <v>214</v>
      </c>
      <c r="H95" s="176">
        <v>1</v>
      </c>
      <c r="I95" s="177">
        <v>0</v>
      </c>
      <c r="J95" s="175">
        <v>46062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-18.16</v>
      </c>
    </row>
    <row r="96" spans="1:16" ht="19.5" hidden="1" customHeight="1">
      <c r="A96" s="171" t="s">
        <v>1499</v>
      </c>
      <c r="B96" s="175">
        <v>46069</v>
      </c>
      <c r="C96" s="171" t="s">
        <v>110</v>
      </c>
      <c r="D96" s="171" t="s">
        <v>117</v>
      </c>
      <c r="E96" s="171" t="s">
        <v>44</v>
      </c>
      <c r="F96" s="171" t="s">
        <v>213</v>
      </c>
      <c r="G96" s="171" t="s">
        <v>214</v>
      </c>
      <c r="H96" s="176">
        <v>1</v>
      </c>
      <c r="I96" s="177">
        <v>0</v>
      </c>
      <c r="J96" s="175">
        <v>46062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1499</v>
      </c>
      <c r="B97" s="175">
        <v>46069</v>
      </c>
      <c r="C97" s="171" t="s">
        <v>110</v>
      </c>
      <c r="D97" s="171" t="s">
        <v>118</v>
      </c>
      <c r="E97" s="171" t="s">
        <v>44</v>
      </c>
      <c r="F97" s="171" t="s">
        <v>213</v>
      </c>
      <c r="G97" s="171" t="s">
        <v>214</v>
      </c>
      <c r="H97" s="176">
        <v>1</v>
      </c>
      <c r="I97" s="177">
        <v>0</v>
      </c>
      <c r="J97" s="175">
        <v>46062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hidden="1" customHeight="1">
      <c r="A98" s="171" t="s">
        <v>1499</v>
      </c>
      <c r="B98" s="175">
        <v>46069</v>
      </c>
      <c r="C98" s="171" t="s">
        <v>115</v>
      </c>
      <c r="D98" s="171" t="s">
        <v>119</v>
      </c>
      <c r="E98" s="171" t="s">
        <v>44</v>
      </c>
      <c r="F98" s="171" t="s">
        <v>213</v>
      </c>
      <c r="G98" s="171" t="s">
        <v>214</v>
      </c>
      <c r="H98" s="176">
        <v>1</v>
      </c>
      <c r="I98" s="177">
        <v>0</v>
      </c>
      <c r="J98" s="175">
        <v>46062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1500</v>
      </c>
      <c r="B99" s="175">
        <v>46069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46066</v>
      </c>
      <c r="K99" s="171" t="s">
        <v>113</v>
      </c>
      <c r="L99" s="171" t="s">
        <v>114</v>
      </c>
      <c r="M99" s="178">
        <v>0.43</v>
      </c>
      <c r="N99" s="176"/>
      <c r="O99" s="176">
        <v>44</v>
      </c>
      <c r="P99" s="179">
        <v>-151.84</v>
      </c>
    </row>
    <row r="100" spans="1:16" ht="19.5" hidden="1" customHeight="1">
      <c r="A100" s="171" t="s">
        <v>1500</v>
      </c>
      <c r="B100" s="175">
        <v>46069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46066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1133</v>
      </c>
    </row>
    <row r="101" spans="1:16" ht="19.5" hidden="1" customHeight="1">
      <c r="A101" s="171" t="s">
        <v>1500</v>
      </c>
      <c r="B101" s="175">
        <v>46069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46066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11.33</v>
      </c>
    </row>
    <row r="102" spans="1:16" ht="19.5" hidden="1" customHeight="1">
      <c r="A102" s="171" t="s">
        <v>1500</v>
      </c>
      <c r="B102" s="175">
        <v>46069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46066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1255.67</v>
      </c>
    </row>
    <row r="103" spans="1:16" ht="19.5" hidden="1" customHeight="1">
      <c r="A103" s="171" t="s">
        <v>1500</v>
      </c>
      <c r="B103" s="175">
        <v>46069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46066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1501</v>
      </c>
      <c r="B104" s="175">
        <v>46069</v>
      </c>
      <c r="C104" s="171" t="s">
        <v>110</v>
      </c>
      <c r="D104" s="171" t="s">
        <v>24</v>
      </c>
      <c r="E104" s="171" t="s">
        <v>80</v>
      </c>
      <c r="F104" s="171" t="s">
        <v>1104</v>
      </c>
      <c r="G104" s="171" t="s">
        <v>177</v>
      </c>
      <c r="H104" s="176">
        <v>1</v>
      </c>
      <c r="I104" s="177">
        <v>3300</v>
      </c>
      <c r="J104" s="175">
        <v>46061</v>
      </c>
      <c r="K104" s="171" t="s">
        <v>113</v>
      </c>
      <c r="L104" s="171" t="s">
        <v>114</v>
      </c>
      <c r="M104" s="178">
        <v>0.43</v>
      </c>
      <c r="N104" s="176"/>
      <c r="O104" s="176">
        <v>45</v>
      </c>
      <c r="P104" s="179">
        <v>-203.42</v>
      </c>
    </row>
    <row r="105" spans="1:16" ht="19.5" hidden="1" customHeight="1">
      <c r="A105" s="171" t="s">
        <v>1501</v>
      </c>
      <c r="B105" s="175">
        <v>46069</v>
      </c>
      <c r="C105" s="171" t="s">
        <v>127</v>
      </c>
      <c r="D105" s="171" t="s">
        <v>128</v>
      </c>
      <c r="E105" s="171" t="s">
        <v>80</v>
      </c>
      <c r="F105" s="171" t="s">
        <v>1104</v>
      </c>
      <c r="G105" s="171" t="s">
        <v>177</v>
      </c>
      <c r="H105" s="176">
        <v>1</v>
      </c>
      <c r="I105" s="177">
        <v>3300</v>
      </c>
      <c r="J105" s="175">
        <v>46061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1725.64</v>
      </c>
    </row>
    <row r="106" spans="1:16" ht="19.5" hidden="1" customHeight="1">
      <c r="A106" s="171" t="s">
        <v>1501</v>
      </c>
      <c r="B106" s="175">
        <v>46069</v>
      </c>
      <c r="C106" s="171" t="s">
        <v>127</v>
      </c>
      <c r="D106" s="171" t="s">
        <v>129</v>
      </c>
      <c r="E106" s="171" t="s">
        <v>80</v>
      </c>
      <c r="F106" s="171" t="s">
        <v>1104</v>
      </c>
      <c r="G106" s="171" t="s">
        <v>177</v>
      </c>
      <c r="H106" s="176">
        <v>1</v>
      </c>
      <c r="I106" s="177">
        <v>3300</v>
      </c>
      <c r="J106" s="175">
        <v>46061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17.260000000000002</v>
      </c>
    </row>
    <row r="107" spans="1:16" ht="19.5" hidden="1" customHeight="1">
      <c r="A107" s="171" t="s">
        <v>1501</v>
      </c>
      <c r="B107" s="175">
        <v>46069</v>
      </c>
      <c r="C107" s="171" t="s">
        <v>127</v>
      </c>
      <c r="D107" s="171" t="s">
        <v>130</v>
      </c>
      <c r="E107" s="171" t="s">
        <v>80</v>
      </c>
      <c r="F107" s="171" t="s">
        <v>1104</v>
      </c>
      <c r="G107" s="171" t="s">
        <v>177</v>
      </c>
      <c r="H107" s="176">
        <v>1</v>
      </c>
      <c r="I107" s="177">
        <v>3300</v>
      </c>
      <c r="J107" s="175">
        <v>46061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1557.1</v>
      </c>
    </row>
    <row r="108" spans="1:16" ht="19.5" hidden="1" customHeight="1">
      <c r="A108" s="171" t="s">
        <v>1501</v>
      </c>
      <c r="B108" s="175">
        <v>46069</v>
      </c>
      <c r="C108" s="171" t="s">
        <v>131</v>
      </c>
      <c r="D108" s="171" t="s">
        <v>132</v>
      </c>
      <c r="E108" s="171" t="s">
        <v>80</v>
      </c>
      <c r="F108" s="171" t="s">
        <v>1104</v>
      </c>
      <c r="G108" s="171" t="s">
        <v>177</v>
      </c>
      <c r="H108" s="176">
        <v>1</v>
      </c>
      <c r="I108" s="177">
        <v>3300</v>
      </c>
      <c r="J108" s="175">
        <v>46061</v>
      </c>
      <c r="K108" s="171" t="s">
        <v>113</v>
      </c>
      <c r="L108" s="171" t="s">
        <v>114</v>
      </c>
      <c r="M108" s="178">
        <v>0.43</v>
      </c>
      <c r="N108" s="176"/>
      <c r="O108" s="176"/>
      <c r="P108" s="179">
        <v>-1419</v>
      </c>
    </row>
    <row r="109" spans="1:16" ht="19.5" hidden="1" customHeight="1">
      <c r="A109" s="171" t="s">
        <v>1501</v>
      </c>
      <c r="B109" s="175">
        <v>46069</v>
      </c>
      <c r="C109" s="171" t="s">
        <v>115</v>
      </c>
      <c r="D109" s="171" t="s">
        <v>116</v>
      </c>
      <c r="E109" s="171" t="s">
        <v>80</v>
      </c>
      <c r="F109" s="171" t="s">
        <v>1104</v>
      </c>
      <c r="G109" s="171" t="s">
        <v>177</v>
      </c>
      <c r="H109" s="176">
        <v>1</v>
      </c>
      <c r="I109" s="177">
        <v>3300</v>
      </c>
      <c r="J109" s="175">
        <v>46061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-12.51</v>
      </c>
    </row>
    <row r="110" spans="1:16" ht="19.5" hidden="1" customHeight="1">
      <c r="A110" s="171" t="s">
        <v>1502</v>
      </c>
      <c r="B110" s="175">
        <v>46069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46062</v>
      </c>
      <c r="K110" s="171" t="s">
        <v>113</v>
      </c>
      <c r="L110" s="171" t="s">
        <v>114</v>
      </c>
      <c r="M110" s="178">
        <v>0</v>
      </c>
      <c r="N110" s="176"/>
      <c r="O110" s="176">
        <v>45</v>
      </c>
      <c r="P110" s="179">
        <v>-46.77</v>
      </c>
    </row>
    <row r="111" spans="1:16" ht="19.5" hidden="1" customHeight="1">
      <c r="A111" s="171" t="s">
        <v>1501</v>
      </c>
      <c r="B111" s="175">
        <v>46069</v>
      </c>
      <c r="C111" s="171" t="s">
        <v>115</v>
      </c>
      <c r="D111" s="171" t="s">
        <v>135</v>
      </c>
      <c r="E111" s="171" t="s">
        <v>80</v>
      </c>
      <c r="F111" s="171" t="s">
        <v>1104</v>
      </c>
      <c r="G111" s="171" t="s">
        <v>177</v>
      </c>
      <c r="H111" s="176">
        <v>1</v>
      </c>
      <c r="I111" s="177">
        <v>0</v>
      </c>
      <c r="J111" s="175">
        <v>46061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-32.79</v>
      </c>
    </row>
    <row r="112" spans="1:16" ht="19.5" hidden="1" customHeight="1">
      <c r="A112" s="171" t="s">
        <v>1503</v>
      </c>
      <c r="B112" s="175">
        <v>46069</v>
      </c>
      <c r="C112" s="171" t="s">
        <v>110</v>
      </c>
      <c r="D112" s="171" t="s">
        <v>24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46062</v>
      </c>
      <c r="K112" s="171" t="s">
        <v>113</v>
      </c>
      <c r="L112" s="171" t="s">
        <v>114</v>
      </c>
      <c r="M112" s="178">
        <v>0</v>
      </c>
      <c r="N112" s="176"/>
      <c r="O112" s="176">
        <v>45</v>
      </c>
      <c r="P112" s="179">
        <v>-46.77</v>
      </c>
    </row>
    <row r="113" spans="1:16" ht="19.5" hidden="1" customHeight="1">
      <c r="A113" s="171" t="s">
        <v>1502</v>
      </c>
      <c r="B113" s="175">
        <v>46069</v>
      </c>
      <c r="C113" s="171" t="s">
        <v>110</v>
      </c>
      <c r="D113" s="171" t="s">
        <v>117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46062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1502</v>
      </c>
      <c r="B114" s="175">
        <v>46069</v>
      </c>
      <c r="C114" s="171" t="s">
        <v>110</v>
      </c>
      <c r="D114" s="171" t="s">
        <v>118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46062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hidden="1" customHeight="1">
      <c r="A115" s="171" t="s">
        <v>1503</v>
      </c>
      <c r="B115" s="175">
        <v>46069</v>
      </c>
      <c r="C115" s="171" t="s">
        <v>110</v>
      </c>
      <c r="D115" s="171" t="s">
        <v>117</v>
      </c>
      <c r="E115" s="171" t="s">
        <v>42</v>
      </c>
      <c r="F115" s="171" t="s">
        <v>248</v>
      </c>
      <c r="G115" s="171" t="s">
        <v>112</v>
      </c>
      <c r="H115" s="176">
        <v>1</v>
      </c>
      <c r="I115" s="177">
        <v>0</v>
      </c>
      <c r="J115" s="175">
        <v>46062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1503</v>
      </c>
      <c r="B116" s="175">
        <v>46069</v>
      </c>
      <c r="C116" s="171" t="s">
        <v>110</v>
      </c>
      <c r="D116" s="171" t="s">
        <v>118</v>
      </c>
      <c r="E116" s="171" t="s">
        <v>42</v>
      </c>
      <c r="F116" s="171" t="s">
        <v>248</v>
      </c>
      <c r="G116" s="171" t="s">
        <v>112</v>
      </c>
      <c r="H116" s="176">
        <v>1</v>
      </c>
      <c r="I116" s="177">
        <v>0</v>
      </c>
      <c r="J116" s="175">
        <v>46062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hidden="1" customHeight="1">
      <c r="A117" s="171" t="s">
        <v>1504</v>
      </c>
      <c r="B117" s="175">
        <v>46069</v>
      </c>
      <c r="C117" s="171" t="s">
        <v>115</v>
      </c>
      <c r="D117" s="171" t="s">
        <v>135</v>
      </c>
      <c r="E117" s="171" t="s">
        <v>42</v>
      </c>
      <c r="F117" s="171" t="s">
        <v>248</v>
      </c>
      <c r="G117" s="171" t="s">
        <v>112</v>
      </c>
      <c r="H117" s="176">
        <v>1</v>
      </c>
      <c r="I117" s="177">
        <v>0</v>
      </c>
      <c r="J117" s="175">
        <v>46069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-22.2</v>
      </c>
    </row>
    <row r="118" spans="1:16" ht="19.5" hidden="1" customHeight="1">
      <c r="A118" s="171" t="s">
        <v>1505</v>
      </c>
      <c r="B118" s="175">
        <v>46069</v>
      </c>
      <c r="C118" s="171" t="s">
        <v>110</v>
      </c>
      <c r="D118" s="171" t="s">
        <v>24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2400</v>
      </c>
      <c r="J118" s="175">
        <v>46059</v>
      </c>
      <c r="K118" s="171" t="s">
        <v>113</v>
      </c>
      <c r="L118" s="171" t="s">
        <v>114</v>
      </c>
      <c r="M118" s="178">
        <v>0.43</v>
      </c>
      <c r="N118" s="176"/>
      <c r="O118" s="176">
        <v>42</v>
      </c>
      <c r="P118" s="179">
        <v>-141.83000000000001</v>
      </c>
    </row>
    <row r="119" spans="1:16" ht="19.5" hidden="1" customHeight="1">
      <c r="A119" s="171" t="s">
        <v>1505</v>
      </c>
      <c r="B119" s="175">
        <v>46069</v>
      </c>
      <c r="C119" s="171" t="s">
        <v>127</v>
      </c>
      <c r="D119" s="171" t="s">
        <v>128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2400</v>
      </c>
      <c r="J119" s="175">
        <v>46059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1455.24</v>
      </c>
    </row>
    <row r="120" spans="1:16" ht="19.5" hidden="1" customHeight="1">
      <c r="A120" s="171" t="s">
        <v>1505</v>
      </c>
      <c r="B120" s="175">
        <v>46069</v>
      </c>
      <c r="C120" s="171" t="s">
        <v>127</v>
      </c>
      <c r="D120" s="171" t="s">
        <v>129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2400</v>
      </c>
      <c r="J120" s="175">
        <v>46059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14.55</v>
      </c>
    </row>
    <row r="121" spans="1:16" ht="19.5" hidden="1" customHeight="1">
      <c r="A121" s="171" t="s">
        <v>1505</v>
      </c>
      <c r="B121" s="175">
        <v>46069</v>
      </c>
      <c r="C121" s="171" t="s">
        <v>127</v>
      </c>
      <c r="D121" s="171" t="s">
        <v>130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2400</v>
      </c>
      <c r="J121" s="175">
        <v>46059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930.21</v>
      </c>
    </row>
    <row r="122" spans="1:16" ht="19.5" hidden="1" customHeight="1">
      <c r="A122" s="171" t="s">
        <v>1505</v>
      </c>
      <c r="B122" s="175">
        <v>46069</v>
      </c>
      <c r="C122" s="171" t="s">
        <v>131</v>
      </c>
      <c r="D122" s="171" t="s">
        <v>132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2400</v>
      </c>
      <c r="J122" s="175">
        <v>46059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1505</v>
      </c>
      <c r="B123" s="175">
        <v>46069</v>
      </c>
      <c r="C123" s="171" t="s">
        <v>115</v>
      </c>
      <c r="D123" s="171" t="s">
        <v>116</v>
      </c>
      <c r="E123" s="171" t="s">
        <v>45</v>
      </c>
      <c r="F123" s="171" t="s">
        <v>162</v>
      </c>
      <c r="G123" s="171" t="s">
        <v>163</v>
      </c>
      <c r="H123" s="176">
        <v>1</v>
      </c>
      <c r="I123" s="177">
        <v>2400</v>
      </c>
      <c r="J123" s="175">
        <v>46059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-12.34</v>
      </c>
    </row>
    <row r="124" spans="1:16" ht="19.5" hidden="1" customHeight="1">
      <c r="A124" s="171" t="s">
        <v>1506</v>
      </c>
      <c r="B124" s="175">
        <v>46069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46069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-20.27</v>
      </c>
    </row>
    <row r="125" spans="1:16" ht="19.5" hidden="1" customHeight="1">
      <c r="A125" s="171" t="s">
        <v>1505</v>
      </c>
      <c r="B125" s="175">
        <v>46069</v>
      </c>
      <c r="C125" s="171" t="s">
        <v>115</v>
      </c>
      <c r="D125" s="171" t="s">
        <v>135</v>
      </c>
      <c r="E125" s="171" t="s">
        <v>45</v>
      </c>
      <c r="F125" s="171" t="s">
        <v>162</v>
      </c>
      <c r="G125" s="171" t="s">
        <v>163</v>
      </c>
      <c r="H125" s="176">
        <v>1</v>
      </c>
      <c r="I125" s="177">
        <v>0</v>
      </c>
      <c r="J125" s="175">
        <v>46059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-27.65</v>
      </c>
    </row>
    <row r="126" spans="1:16" ht="19.5" hidden="1" customHeight="1">
      <c r="A126" s="171" t="s">
        <v>1507</v>
      </c>
      <c r="B126" s="175">
        <v>46069</v>
      </c>
      <c r="C126" s="171" t="s">
        <v>115</v>
      </c>
      <c r="D126" s="171" t="s">
        <v>135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0</v>
      </c>
      <c r="J126" s="175">
        <v>46069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-14.9</v>
      </c>
    </row>
    <row r="127" spans="1:16" ht="19.5" hidden="1" customHeight="1">
      <c r="A127" s="171" t="s">
        <v>1508</v>
      </c>
      <c r="B127" s="175">
        <v>46069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46050</v>
      </c>
      <c r="K127" s="171" t="s">
        <v>113</v>
      </c>
      <c r="L127" s="171" t="s">
        <v>114</v>
      </c>
      <c r="M127" s="178">
        <v>0</v>
      </c>
      <c r="N127" s="176"/>
      <c r="O127" s="176">
        <v>50</v>
      </c>
      <c r="P127" s="179">
        <v>-46.77</v>
      </c>
    </row>
    <row r="128" spans="1:16" ht="19.5" hidden="1" customHeight="1">
      <c r="A128" s="171" t="s">
        <v>1508</v>
      </c>
      <c r="B128" s="175">
        <v>46069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46050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-25</v>
      </c>
    </row>
    <row r="129" spans="1:16" ht="19.5" hidden="1" customHeight="1">
      <c r="A129" s="171" t="s">
        <v>1509</v>
      </c>
      <c r="B129" s="175">
        <v>46069</v>
      </c>
      <c r="C129" s="171" t="s">
        <v>110</v>
      </c>
      <c r="D129" s="171" t="s">
        <v>24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4460</v>
      </c>
      <c r="J129" s="175">
        <v>46057</v>
      </c>
      <c r="K129" s="171" t="s">
        <v>113</v>
      </c>
      <c r="L129" s="171" t="s">
        <v>114</v>
      </c>
      <c r="M129" s="178">
        <v>0.43</v>
      </c>
      <c r="N129" s="176"/>
      <c r="O129" s="176">
        <v>42</v>
      </c>
      <c r="P129" s="179">
        <v>-216.51</v>
      </c>
    </row>
    <row r="130" spans="1:16" ht="19.5" hidden="1" customHeight="1">
      <c r="A130" s="171" t="s">
        <v>1509</v>
      </c>
      <c r="B130" s="175">
        <v>46069</v>
      </c>
      <c r="C130" s="171" t="s">
        <v>127</v>
      </c>
      <c r="D130" s="171" t="s">
        <v>128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4460</v>
      </c>
      <c r="J130" s="175">
        <v>46057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1693.33</v>
      </c>
    </row>
    <row r="131" spans="1:16" ht="19.5" hidden="1" customHeight="1">
      <c r="A131" s="171" t="s">
        <v>1509</v>
      </c>
      <c r="B131" s="175">
        <v>46069</v>
      </c>
      <c r="C131" s="171" t="s">
        <v>127</v>
      </c>
      <c r="D131" s="171" t="s">
        <v>129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4460</v>
      </c>
      <c r="J131" s="175">
        <v>46057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16.93</v>
      </c>
    </row>
    <row r="132" spans="1:16" ht="19.5" hidden="1" customHeight="1">
      <c r="A132" s="171" t="s">
        <v>1509</v>
      </c>
      <c r="B132" s="175">
        <v>46069</v>
      </c>
      <c r="C132" s="171" t="s">
        <v>127</v>
      </c>
      <c r="D132" s="171" t="s">
        <v>130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4460</v>
      </c>
      <c r="J132" s="175">
        <v>46057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2749.74</v>
      </c>
    </row>
    <row r="133" spans="1:16" ht="19.5" hidden="1" customHeight="1">
      <c r="A133" s="171" t="s">
        <v>1509</v>
      </c>
      <c r="B133" s="175">
        <v>46069</v>
      </c>
      <c r="C133" s="171" t="s">
        <v>131</v>
      </c>
      <c r="D133" s="171" t="s">
        <v>132</v>
      </c>
      <c r="E133" s="171" t="s">
        <v>70</v>
      </c>
      <c r="F133" s="171" t="s">
        <v>509</v>
      </c>
      <c r="G133" s="171" t="s">
        <v>177</v>
      </c>
      <c r="H133" s="176">
        <v>1</v>
      </c>
      <c r="I133" s="177">
        <v>4460</v>
      </c>
      <c r="J133" s="175">
        <v>46057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-1917.8</v>
      </c>
    </row>
    <row r="134" spans="1:16" ht="19.5" hidden="1" customHeight="1">
      <c r="A134" s="171" t="s">
        <v>1509</v>
      </c>
      <c r="B134" s="175">
        <v>46069</v>
      </c>
      <c r="C134" s="171" t="s">
        <v>115</v>
      </c>
      <c r="D134" s="171" t="s">
        <v>116</v>
      </c>
      <c r="E134" s="171" t="s">
        <v>70</v>
      </c>
      <c r="F134" s="171" t="s">
        <v>509</v>
      </c>
      <c r="G134" s="171" t="s">
        <v>177</v>
      </c>
      <c r="H134" s="176">
        <v>1</v>
      </c>
      <c r="I134" s="177">
        <v>4460</v>
      </c>
      <c r="J134" s="175">
        <v>46057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-12.94</v>
      </c>
    </row>
    <row r="135" spans="1:16" ht="19.5" hidden="1" customHeight="1">
      <c r="A135" s="171" t="s">
        <v>1508</v>
      </c>
      <c r="B135" s="175">
        <v>46069</v>
      </c>
      <c r="C135" s="171" t="s">
        <v>110</v>
      </c>
      <c r="D135" s="171" t="s">
        <v>117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46050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0</v>
      </c>
    </row>
    <row r="136" spans="1:16" ht="19.5" hidden="1" customHeight="1">
      <c r="A136" s="171" t="s">
        <v>1508</v>
      </c>
      <c r="B136" s="175">
        <v>46069</v>
      </c>
      <c r="C136" s="171" t="s">
        <v>110</v>
      </c>
      <c r="D136" s="171" t="s">
        <v>118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46050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-46.77</v>
      </c>
    </row>
    <row r="137" spans="1:16" ht="19.5" hidden="1" customHeight="1">
      <c r="A137" s="171" t="s">
        <v>1508</v>
      </c>
      <c r="B137" s="175">
        <v>46069</v>
      </c>
      <c r="C137" s="171" t="s">
        <v>115</v>
      </c>
      <c r="D137" s="171" t="s">
        <v>119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46050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-15</v>
      </c>
    </row>
    <row r="138" spans="1:16" ht="19.5" hidden="1" customHeight="1">
      <c r="A138" s="171" t="s">
        <v>1510</v>
      </c>
      <c r="B138" s="175">
        <v>46069</v>
      </c>
      <c r="C138" s="171" t="s">
        <v>110</v>
      </c>
      <c r="D138" s="171" t="s">
        <v>24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0</v>
      </c>
      <c r="J138" s="175">
        <v>46042</v>
      </c>
      <c r="K138" s="171" t="s">
        <v>113</v>
      </c>
      <c r="L138" s="171" t="s">
        <v>114</v>
      </c>
      <c r="M138" s="178">
        <v>0</v>
      </c>
      <c r="N138" s="176"/>
      <c r="O138" s="176">
        <v>52</v>
      </c>
      <c r="P138" s="179">
        <v>-46.77</v>
      </c>
    </row>
    <row r="139" spans="1:16" ht="19.5" hidden="1" customHeight="1">
      <c r="A139" s="171" t="s">
        <v>1510</v>
      </c>
      <c r="B139" s="175">
        <v>46069</v>
      </c>
      <c r="C139" s="171" t="s">
        <v>110</v>
      </c>
      <c r="D139" s="171" t="s">
        <v>117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hidden="1" customHeight="1">
      <c r="A140" s="171" t="s">
        <v>1510</v>
      </c>
      <c r="B140" s="175">
        <v>46069</v>
      </c>
      <c r="C140" s="171" t="s">
        <v>110</v>
      </c>
      <c r="D140" s="171" t="s">
        <v>118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-46.77</v>
      </c>
    </row>
    <row r="141" spans="1:16" ht="19.5" hidden="1" customHeight="1">
      <c r="A141" s="171" t="s">
        <v>1388</v>
      </c>
      <c r="B141" s="175">
        <v>46069</v>
      </c>
      <c r="C141" s="171" t="s">
        <v>151</v>
      </c>
      <c r="D141" s="171" t="s">
        <v>152</v>
      </c>
      <c r="E141" s="171" t="s">
        <v>125</v>
      </c>
      <c r="F141" s="171" t="s">
        <v>125</v>
      </c>
      <c r="G141" s="171" t="s">
        <v>125</v>
      </c>
      <c r="H141" s="176">
        <v>0</v>
      </c>
      <c r="I141" s="177">
        <v>0</v>
      </c>
      <c r="J141" s="175">
        <v>46069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-294.60000000000002</v>
      </c>
    </row>
    <row r="142" spans="1:16" ht="19.5" hidden="1" customHeight="1">
      <c r="A142" s="171" t="s">
        <v>1389</v>
      </c>
      <c r="B142" s="175">
        <v>46069</v>
      </c>
      <c r="C142" s="171" t="s">
        <v>151</v>
      </c>
      <c r="D142" s="171" t="s">
        <v>152</v>
      </c>
      <c r="E142" s="171" t="s">
        <v>125</v>
      </c>
      <c r="F142" s="171" t="s">
        <v>125</v>
      </c>
      <c r="G142" s="171" t="s">
        <v>125</v>
      </c>
      <c r="H142" s="176">
        <v>0</v>
      </c>
      <c r="I142" s="177">
        <v>0</v>
      </c>
      <c r="J142" s="175">
        <v>46069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-280</v>
      </c>
    </row>
    <row r="143" spans="1:16" ht="19.5" hidden="1" customHeight="1">
      <c r="A143" s="171" t="s">
        <v>1390</v>
      </c>
      <c r="B143" s="175">
        <v>46069</v>
      </c>
      <c r="C143" s="171" t="s">
        <v>151</v>
      </c>
      <c r="D143" s="171" t="s">
        <v>152</v>
      </c>
      <c r="E143" s="171" t="s">
        <v>125</v>
      </c>
      <c r="F143" s="171" t="s">
        <v>125</v>
      </c>
      <c r="G143" s="171" t="s">
        <v>125</v>
      </c>
      <c r="H143" s="176">
        <v>0</v>
      </c>
      <c r="I143" s="177">
        <v>0</v>
      </c>
      <c r="J143" s="175">
        <v>46069</v>
      </c>
      <c r="K143" s="171" t="s">
        <v>125</v>
      </c>
      <c r="L143" s="171" t="s">
        <v>125</v>
      </c>
      <c r="M143" s="178">
        <v>0</v>
      </c>
      <c r="N143" s="176"/>
      <c r="O143" s="176"/>
      <c r="P143" s="179">
        <v>-293.31</v>
      </c>
    </row>
    <row r="144" spans="1:16" ht="19.5" hidden="1" customHeight="1">
      <c r="A144" s="171" t="s">
        <v>1356</v>
      </c>
      <c r="B144" s="175">
        <v>46069</v>
      </c>
      <c r="C144" s="171" t="s">
        <v>151</v>
      </c>
      <c r="D144" s="171" t="s">
        <v>152</v>
      </c>
      <c r="E144" s="171" t="s">
        <v>125</v>
      </c>
      <c r="F144" s="171" t="s">
        <v>125</v>
      </c>
      <c r="G144" s="171" t="s">
        <v>125</v>
      </c>
      <c r="H144" s="176">
        <v>0</v>
      </c>
      <c r="I144" s="177">
        <v>0</v>
      </c>
      <c r="J144" s="175">
        <v>46069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-284.5</v>
      </c>
    </row>
    <row r="145" spans="1:16" ht="19.5" hidden="1" customHeight="1">
      <c r="A145" s="171" t="s">
        <v>150</v>
      </c>
      <c r="B145" s="175">
        <v>46069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46069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-895.61</v>
      </c>
    </row>
    <row r="146" spans="1:16" ht="19.5" hidden="1" customHeight="1">
      <c r="A146" s="171" t="s">
        <v>155</v>
      </c>
      <c r="B146" s="175">
        <v>46069</v>
      </c>
      <c r="C146" s="171" t="s">
        <v>151</v>
      </c>
      <c r="D146" s="171" t="s">
        <v>156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46069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-8267.92</v>
      </c>
    </row>
    <row r="147" spans="1:16" ht="19.5" hidden="1" customHeight="1">
      <c r="A147" s="171" t="s">
        <v>1511</v>
      </c>
      <c r="B147" s="175">
        <v>46070</v>
      </c>
      <c r="C147" s="171" t="s">
        <v>110</v>
      </c>
      <c r="D147" s="171" t="s">
        <v>24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46060</v>
      </c>
      <c r="K147" s="171" t="s">
        <v>113</v>
      </c>
      <c r="L147" s="171" t="s">
        <v>114</v>
      </c>
      <c r="M147" s="178">
        <v>0</v>
      </c>
      <c r="N147" s="176"/>
      <c r="O147" s="176">
        <v>43</v>
      </c>
      <c r="P147" s="179">
        <v>-46.77</v>
      </c>
    </row>
    <row r="148" spans="1:16" ht="19.5" hidden="1" customHeight="1">
      <c r="A148" s="171" t="s">
        <v>1511</v>
      </c>
      <c r="B148" s="175">
        <v>46070</v>
      </c>
      <c r="C148" s="171" t="s">
        <v>115</v>
      </c>
      <c r="D148" s="171" t="s">
        <v>116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46060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-12.02</v>
      </c>
    </row>
    <row r="149" spans="1:16" ht="19.5" hidden="1" customHeight="1">
      <c r="A149" s="171" t="s">
        <v>1511</v>
      </c>
      <c r="B149" s="175">
        <v>46070</v>
      </c>
      <c r="C149" s="171" t="s">
        <v>110</v>
      </c>
      <c r="D149" s="171" t="s">
        <v>117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46060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1511</v>
      </c>
      <c r="B150" s="175">
        <v>46070</v>
      </c>
      <c r="C150" s="171" t="s">
        <v>110</v>
      </c>
      <c r="D150" s="171" t="s">
        <v>118</v>
      </c>
      <c r="E150" s="171" t="s">
        <v>42</v>
      </c>
      <c r="F150" s="171" t="s">
        <v>248</v>
      </c>
      <c r="G150" s="171" t="s">
        <v>112</v>
      </c>
      <c r="H150" s="176">
        <v>1</v>
      </c>
      <c r="I150" s="177">
        <v>0</v>
      </c>
      <c r="J150" s="175">
        <v>46060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1511</v>
      </c>
      <c r="B151" s="175">
        <v>46070</v>
      </c>
      <c r="C151" s="171" t="s">
        <v>115</v>
      </c>
      <c r="D151" s="171" t="s">
        <v>119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46060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1512</v>
      </c>
      <c r="B152" s="175">
        <v>46070</v>
      </c>
      <c r="C152" s="171" t="s">
        <v>110</v>
      </c>
      <c r="D152" s="171" t="s">
        <v>117</v>
      </c>
      <c r="E152" s="171" t="s">
        <v>44</v>
      </c>
      <c r="F152" s="171" t="s">
        <v>213</v>
      </c>
      <c r="G152" s="171" t="s">
        <v>214</v>
      </c>
      <c r="H152" s="176">
        <v>1</v>
      </c>
      <c r="I152" s="177">
        <v>0</v>
      </c>
      <c r="J152" s="175">
        <v>46065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0</v>
      </c>
    </row>
    <row r="153" spans="1:16" ht="19.5" hidden="1" customHeight="1">
      <c r="A153" s="171" t="s">
        <v>1512</v>
      </c>
      <c r="B153" s="175">
        <v>46070</v>
      </c>
      <c r="C153" s="171" t="s">
        <v>110</v>
      </c>
      <c r="D153" s="171" t="s">
        <v>118</v>
      </c>
      <c r="E153" s="171" t="s">
        <v>44</v>
      </c>
      <c r="F153" s="171" t="s">
        <v>213</v>
      </c>
      <c r="G153" s="171" t="s">
        <v>214</v>
      </c>
      <c r="H153" s="176">
        <v>1</v>
      </c>
      <c r="I153" s="177">
        <v>0</v>
      </c>
      <c r="J153" s="175">
        <v>46065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-46.77</v>
      </c>
    </row>
    <row r="154" spans="1:16" ht="19.5" hidden="1" customHeight="1">
      <c r="A154" s="171" t="s">
        <v>1512</v>
      </c>
      <c r="B154" s="175">
        <v>46070</v>
      </c>
      <c r="C154" s="171" t="s">
        <v>115</v>
      </c>
      <c r="D154" s="171" t="s">
        <v>119</v>
      </c>
      <c r="E154" s="171" t="s">
        <v>44</v>
      </c>
      <c r="F154" s="171" t="s">
        <v>213</v>
      </c>
      <c r="G154" s="171" t="s">
        <v>214</v>
      </c>
      <c r="H154" s="176">
        <v>1</v>
      </c>
      <c r="I154" s="177">
        <v>0</v>
      </c>
      <c r="J154" s="175">
        <v>46065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-15</v>
      </c>
    </row>
    <row r="155" spans="1:16" ht="19.5" hidden="1" customHeight="1">
      <c r="A155" s="171" t="s">
        <v>1512</v>
      </c>
      <c r="B155" s="175">
        <v>46070</v>
      </c>
      <c r="C155" s="171" t="s">
        <v>110</v>
      </c>
      <c r="D155" s="171" t="s">
        <v>24</v>
      </c>
      <c r="E155" s="171" t="s">
        <v>44</v>
      </c>
      <c r="F155" s="171" t="s">
        <v>213</v>
      </c>
      <c r="G155" s="171" t="s">
        <v>214</v>
      </c>
      <c r="H155" s="176">
        <v>1</v>
      </c>
      <c r="I155" s="177">
        <v>0</v>
      </c>
      <c r="J155" s="175">
        <v>46065</v>
      </c>
      <c r="K155" s="171" t="s">
        <v>113</v>
      </c>
      <c r="L155" s="171" t="s">
        <v>114</v>
      </c>
      <c r="M155" s="178">
        <v>0</v>
      </c>
      <c r="N155" s="176"/>
      <c r="O155" s="176">
        <v>45</v>
      </c>
      <c r="P155" s="179">
        <v>-46.77</v>
      </c>
    </row>
    <row r="156" spans="1:16" ht="19.5" hidden="1" customHeight="1">
      <c r="A156" s="171" t="s">
        <v>1512</v>
      </c>
      <c r="B156" s="175">
        <v>46070</v>
      </c>
      <c r="C156" s="171" t="s">
        <v>115</v>
      </c>
      <c r="D156" s="171" t="s">
        <v>116</v>
      </c>
      <c r="E156" s="171" t="s">
        <v>44</v>
      </c>
      <c r="F156" s="171" t="s">
        <v>213</v>
      </c>
      <c r="G156" s="171" t="s">
        <v>214</v>
      </c>
      <c r="H156" s="176">
        <v>1</v>
      </c>
      <c r="I156" s="177">
        <v>0</v>
      </c>
      <c r="J156" s="175">
        <v>46065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-9.81</v>
      </c>
    </row>
    <row r="157" spans="1:16" ht="19.5" hidden="1" customHeight="1">
      <c r="A157" s="171" t="s">
        <v>1513</v>
      </c>
      <c r="B157" s="175">
        <v>46070</v>
      </c>
      <c r="C157" s="171" t="s">
        <v>115</v>
      </c>
      <c r="D157" s="171" t="s">
        <v>135</v>
      </c>
      <c r="E157" s="171" t="s">
        <v>50</v>
      </c>
      <c r="F157" s="171" t="s">
        <v>413</v>
      </c>
      <c r="G157" s="171" t="s">
        <v>112</v>
      </c>
      <c r="H157" s="176">
        <v>1</v>
      </c>
      <c r="I157" s="177">
        <v>0</v>
      </c>
      <c r="J157" s="175">
        <v>46070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-21.08</v>
      </c>
    </row>
    <row r="158" spans="1:16" ht="19.5" hidden="1" customHeight="1">
      <c r="A158" s="171" t="s">
        <v>1514</v>
      </c>
      <c r="B158" s="175">
        <v>46070</v>
      </c>
      <c r="C158" s="171" t="s">
        <v>110</v>
      </c>
      <c r="D158" s="171" t="s">
        <v>24</v>
      </c>
      <c r="E158" s="171" t="s">
        <v>77</v>
      </c>
      <c r="F158" s="171" t="s">
        <v>194</v>
      </c>
      <c r="G158" s="171" t="s">
        <v>177</v>
      </c>
      <c r="H158" s="176">
        <v>1</v>
      </c>
      <c r="I158" s="177">
        <v>0</v>
      </c>
      <c r="J158" s="175">
        <v>46065</v>
      </c>
      <c r="K158" s="171" t="s">
        <v>113</v>
      </c>
      <c r="L158" s="171" t="s">
        <v>114</v>
      </c>
      <c r="M158" s="178">
        <v>0</v>
      </c>
      <c r="N158" s="176"/>
      <c r="O158" s="176">
        <v>45</v>
      </c>
      <c r="P158" s="179">
        <v>-56.94</v>
      </c>
    </row>
    <row r="159" spans="1:16" ht="19.5" hidden="1" customHeight="1">
      <c r="A159" s="171" t="s">
        <v>1514</v>
      </c>
      <c r="B159" s="175">
        <v>46070</v>
      </c>
      <c r="C159" s="171" t="s">
        <v>115</v>
      </c>
      <c r="D159" s="171" t="s">
        <v>116</v>
      </c>
      <c r="E159" s="171" t="s">
        <v>77</v>
      </c>
      <c r="F159" s="171" t="s">
        <v>194</v>
      </c>
      <c r="G159" s="171" t="s">
        <v>177</v>
      </c>
      <c r="H159" s="176">
        <v>1</v>
      </c>
      <c r="I159" s="177">
        <v>0</v>
      </c>
      <c r="J159" s="175">
        <v>46065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-11.58</v>
      </c>
    </row>
    <row r="160" spans="1:16" ht="19.5" hidden="1" customHeight="1">
      <c r="A160" s="171" t="s">
        <v>1514</v>
      </c>
      <c r="B160" s="175">
        <v>46070</v>
      </c>
      <c r="C160" s="171" t="s">
        <v>110</v>
      </c>
      <c r="D160" s="171" t="s">
        <v>117</v>
      </c>
      <c r="E160" s="171" t="s">
        <v>77</v>
      </c>
      <c r="F160" s="171" t="s">
        <v>194</v>
      </c>
      <c r="G160" s="171" t="s">
        <v>177</v>
      </c>
      <c r="H160" s="176">
        <v>1</v>
      </c>
      <c r="I160" s="177">
        <v>0</v>
      </c>
      <c r="J160" s="175">
        <v>46065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hidden="1" customHeight="1">
      <c r="A161" s="171" t="s">
        <v>1514</v>
      </c>
      <c r="B161" s="175">
        <v>46070</v>
      </c>
      <c r="C161" s="171" t="s">
        <v>110</v>
      </c>
      <c r="D161" s="171" t="s">
        <v>118</v>
      </c>
      <c r="E161" s="171" t="s">
        <v>77</v>
      </c>
      <c r="F161" s="171" t="s">
        <v>194</v>
      </c>
      <c r="G161" s="171" t="s">
        <v>177</v>
      </c>
      <c r="H161" s="176">
        <v>1</v>
      </c>
      <c r="I161" s="177">
        <v>0</v>
      </c>
      <c r="J161" s="175">
        <v>46065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-56.94</v>
      </c>
    </row>
    <row r="162" spans="1:16" ht="19.5" hidden="1" customHeight="1">
      <c r="A162" s="171" t="s">
        <v>1514</v>
      </c>
      <c r="B162" s="175">
        <v>46070</v>
      </c>
      <c r="C162" s="171" t="s">
        <v>115</v>
      </c>
      <c r="D162" s="171" t="s">
        <v>119</v>
      </c>
      <c r="E162" s="171" t="s">
        <v>77</v>
      </c>
      <c r="F162" s="171" t="s">
        <v>194</v>
      </c>
      <c r="G162" s="171" t="s">
        <v>177</v>
      </c>
      <c r="H162" s="176">
        <v>1</v>
      </c>
      <c r="I162" s="177">
        <v>0</v>
      </c>
      <c r="J162" s="175">
        <v>46065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hidden="1" customHeight="1">
      <c r="A163" s="171" t="s">
        <v>1515</v>
      </c>
      <c r="B163" s="175">
        <v>46070</v>
      </c>
      <c r="C163" s="171" t="s">
        <v>110</v>
      </c>
      <c r="D163" s="171" t="s">
        <v>117</v>
      </c>
      <c r="E163" s="171" t="s">
        <v>80</v>
      </c>
      <c r="F163" s="171" t="s">
        <v>1104</v>
      </c>
      <c r="G163" s="171" t="s">
        <v>177</v>
      </c>
      <c r="H163" s="176">
        <v>1</v>
      </c>
      <c r="I163" s="177">
        <v>0</v>
      </c>
      <c r="J163" s="175">
        <v>46063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1515</v>
      </c>
      <c r="B164" s="175">
        <v>46070</v>
      </c>
      <c r="C164" s="171" t="s">
        <v>110</v>
      </c>
      <c r="D164" s="171" t="s">
        <v>118</v>
      </c>
      <c r="E164" s="171" t="s">
        <v>80</v>
      </c>
      <c r="F164" s="171" t="s">
        <v>1104</v>
      </c>
      <c r="G164" s="171" t="s">
        <v>177</v>
      </c>
      <c r="H164" s="176">
        <v>1</v>
      </c>
      <c r="I164" s="177">
        <v>0</v>
      </c>
      <c r="J164" s="175">
        <v>46063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1515</v>
      </c>
      <c r="B165" s="175">
        <v>46070</v>
      </c>
      <c r="C165" s="171" t="s">
        <v>115</v>
      </c>
      <c r="D165" s="171" t="s">
        <v>119</v>
      </c>
      <c r="E165" s="171" t="s">
        <v>80</v>
      </c>
      <c r="F165" s="171" t="s">
        <v>1104</v>
      </c>
      <c r="G165" s="171" t="s">
        <v>177</v>
      </c>
      <c r="H165" s="176">
        <v>1</v>
      </c>
      <c r="I165" s="177">
        <v>0</v>
      </c>
      <c r="J165" s="175">
        <v>46063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1515</v>
      </c>
      <c r="B166" s="175">
        <v>46070</v>
      </c>
      <c r="C166" s="171" t="s">
        <v>110</v>
      </c>
      <c r="D166" s="171" t="s">
        <v>24</v>
      </c>
      <c r="E166" s="171" t="s">
        <v>80</v>
      </c>
      <c r="F166" s="171" t="s">
        <v>1104</v>
      </c>
      <c r="G166" s="171" t="s">
        <v>177</v>
      </c>
      <c r="H166" s="176">
        <v>1</v>
      </c>
      <c r="I166" s="177">
        <v>0</v>
      </c>
      <c r="J166" s="175">
        <v>46063</v>
      </c>
      <c r="K166" s="171" t="s">
        <v>113</v>
      </c>
      <c r="L166" s="171" t="s">
        <v>114</v>
      </c>
      <c r="M166" s="178">
        <v>0</v>
      </c>
      <c r="N166" s="176"/>
      <c r="O166" s="176">
        <v>44</v>
      </c>
      <c r="P166" s="179">
        <v>-56.94</v>
      </c>
    </row>
    <row r="167" spans="1:16" ht="19.5" hidden="1" customHeight="1">
      <c r="A167" s="171" t="s">
        <v>1515</v>
      </c>
      <c r="B167" s="175">
        <v>46070</v>
      </c>
      <c r="C167" s="171" t="s">
        <v>115</v>
      </c>
      <c r="D167" s="171" t="s">
        <v>116</v>
      </c>
      <c r="E167" s="171" t="s">
        <v>80</v>
      </c>
      <c r="F167" s="171" t="s">
        <v>1104</v>
      </c>
      <c r="G167" s="171" t="s">
        <v>177</v>
      </c>
      <c r="H167" s="176">
        <v>1</v>
      </c>
      <c r="I167" s="177">
        <v>0</v>
      </c>
      <c r="J167" s="175">
        <v>46063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-14.22</v>
      </c>
    </row>
    <row r="168" spans="1:16" ht="19.5" hidden="1" customHeight="1">
      <c r="A168" s="171" t="s">
        <v>1516</v>
      </c>
      <c r="B168" s="175">
        <v>46070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46064</v>
      </c>
      <c r="K168" s="171" t="s">
        <v>113</v>
      </c>
      <c r="L168" s="171" t="s">
        <v>114</v>
      </c>
      <c r="M168" s="178">
        <v>0</v>
      </c>
      <c r="N168" s="176"/>
      <c r="O168" s="176">
        <v>45</v>
      </c>
      <c r="P168" s="179">
        <v>-46.77</v>
      </c>
    </row>
    <row r="169" spans="1:16" ht="19.5" hidden="1" customHeight="1">
      <c r="A169" s="171" t="s">
        <v>1516</v>
      </c>
      <c r="B169" s="175">
        <v>46070</v>
      </c>
      <c r="C169" s="171" t="s">
        <v>110</v>
      </c>
      <c r="D169" s="171" t="s">
        <v>117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46064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1516</v>
      </c>
      <c r="B170" s="175">
        <v>46070</v>
      </c>
      <c r="C170" s="171" t="s">
        <v>110</v>
      </c>
      <c r="D170" s="171" t="s">
        <v>118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46064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-46.77</v>
      </c>
    </row>
    <row r="171" spans="1:16" ht="19.5" hidden="1" customHeight="1">
      <c r="A171" s="171" t="s">
        <v>1517</v>
      </c>
      <c r="B171" s="175">
        <v>46070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46064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1517</v>
      </c>
      <c r="B172" s="175">
        <v>46070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46064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hidden="1" customHeight="1">
      <c r="A173" s="171" t="s">
        <v>1517</v>
      </c>
      <c r="B173" s="175">
        <v>46070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46064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hidden="1" customHeight="1">
      <c r="A174" s="171" t="s">
        <v>1517</v>
      </c>
      <c r="B174" s="175">
        <v>46070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46064</v>
      </c>
      <c r="K174" s="171" t="s">
        <v>113</v>
      </c>
      <c r="L174" s="171" t="s">
        <v>114</v>
      </c>
      <c r="M174" s="178">
        <v>0</v>
      </c>
      <c r="N174" s="176"/>
      <c r="O174" s="176">
        <v>45</v>
      </c>
      <c r="P174" s="179">
        <v>-46.77</v>
      </c>
    </row>
    <row r="175" spans="1:16" ht="19.5" hidden="1" customHeight="1">
      <c r="A175" s="171" t="s">
        <v>1517</v>
      </c>
      <c r="B175" s="175">
        <v>46070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46064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-25</v>
      </c>
    </row>
    <row r="176" spans="1:16" ht="19.5" hidden="1" customHeight="1">
      <c r="A176" s="171" t="s">
        <v>1518</v>
      </c>
      <c r="B176" s="175">
        <v>46070</v>
      </c>
      <c r="C176" s="171" t="s">
        <v>110</v>
      </c>
      <c r="D176" s="171" t="s">
        <v>24</v>
      </c>
      <c r="E176" s="171" t="s">
        <v>39</v>
      </c>
      <c r="F176" s="171" t="s">
        <v>141</v>
      </c>
      <c r="G176" s="171" t="s">
        <v>112</v>
      </c>
      <c r="H176" s="176">
        <v>1</v>
      </c>
      <c r="I176" s="177">
        <v>0</v>
      </c>
      <c r="J176" s="175">
        <v>46064</v>
      </c>
      <c r="K176" s="171" t="s">
        <v>113</v>
      </c>
      <c r="L176" s="171" t="s">
        <v>114</v>
      </c>
      <c r="M176" s="178">
        <v>0</v>
      </c>
      <c r="N176" s="176"/>
      <c r="O176" s="176">
        <v>45</v>
      </c>
      <c r="P176" s="179">
        <v>-46.77</v>
      </c>
    </row>
    <row r="177" spans="1:16" ht="19.5" hidden="1" customHeight="1">
      <c r="A177" s="171" t="s">
        <v>1518</v>
      </c>
      <c r="B177" s="175">
        <v>46070</v>
      </c>
      <c r="C177" s="171" t="s">
        <v>115</v>
      </c>
      <c r="D177" s="171" t="s">
        <v>116</v>
      </c>
      <c r="E177" s="171" t="s">
        <v>39</v>
      </c>
      <c r="F177" s="171" t="s">
        <v>141</v>
      </c>
      <c r="G177" s="171" t="s">
        <v>112</v>
      </c>
      <c r="H177" s="176">
        <v>1</v>
      </c>
      <c r="I177" s="177">
        <v>0</v>
      </c>
      <c r="J177" s="175">
        <v>46064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-23.67</v>
      </c>
    </row>
    <row r="178" spans="1:16" ht="19.5" hidden="1" customHeight="1">
      <c r="A178" s="171" t="s">
        <v>1518</v>
      </c>
      <c r="B178" s="175">
        <v>46070</v>
      </c>
      <c r="C178" s="171" t="s">
        <v>110</v>
      </c>
      <c r="D178" s="171" t="s">
        <v>117</v>
      </c>
      <c r="E178" s="171" t="s">
        <v>39</v>
      </c>
      <c r="F178" s="171" t="s">
        <v>141</v>
      </c>
      <c r="G178" s="171" t="s">
        <v>112</v>
      </c>
      <c r="H178" s="176">
        <v>1</v>
      </c>
      <c r="I178" s="177">
        <v>0</v>
      </c>
      <c r="J178" s="175">
        <v>46064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0</v>
      </c>
    </row>
    <row r="179" spans="1:16" ht="19.5" hidden="1" customHeight="1">
      <c r="A179" s="171" t="s">
        <v>1518</v>
      </c>
      <c r="B179" s="175">
        <v>46070</v>
      </c>
      <c r="C179" s="171" t="s">
        <v>110</v>
      </c>
      <c r="D179" s="171" t="s">
        <v>118</v>
      </c>
      <c r="E179" s="171" t="s">
        <v>39</v>
      </c>
      <c r="F179" s="171" t="s">
        <v>141</v>
      </c>
      <c r="G179" s="171" t="s">
        <v>112</v>
      </c>
      <c r="H179" s="176">
        <v>1</v>
      </c>
      <c r="I179" s="177">
        <v>0</v>
      </c>
      <c r="J179" s="175">
        <v>46064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-46.77</v>
      </c>
    </row>
    <row r="180" spans="1:16" ht="19.5" hidden="1" customHeight="1">
      <c r="A180" s="171" t="s">
        <v>1518</v>
      </c>
      <c r="B180" s="175">
        <v>46070</v>
      </c>
      <c r="C180" s="171" t="s">
        <v>115</v>
      </c>
      <c r="D180" s="171" t="s">
        <v>119</v>
      </c>
      <c r="E180" s="171" t="s">
        <v>39</v>
      </c>
      <c r="F180" s="171" t="s">
        <v>141</v>
      </c>
      <c r="G180" s="171" t="s">
        <v>112</v>
      </c>
      <c r="H180" s="176">
        <v>1</v>
      </c>
      <c r="I180" s="177">
        <v>0</v>
      </c>
      <c r="J180" s="175">
        <v>46064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-15</v>
      </c>
    </row>
    <row r="181" spans="1:16" ht="19.5" hidden="1" customHeight="1">
      <c r="A181" s="171" t="s">
        <v>1519</v>
      </c>
      <c r="B181" s="175">
        <v>46070</v>
      </c>
      <c r="C181" s="171" t="s">
        <v>110</v>
      </c>
      <c r="D181" s="171" t="s">
        <v>24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0</v>
      </c>
      <c r="J181" s="175">
        <v>46054</v>
      </c>
      <c r="K181" s="171" t="s">
        <v>113</v>
      </c>
      <c r="L181" s="171" t="s">
        <v>114</v>
      </c>
      <c r="M181" s="178">
        <v>0</v>
      </c>
      <c r="N181" s="176"/>
      <c r="O181" s="176">
        <v>42</v>
      </c>
      <c r="P181" s="179">
        <v>-56.94</v>
      </c>
    </row>
    <row r="182" spans="1:16" ht="19.5" hidden="1" customHeight="1">
      <c r="A182" s="171" t="s">
        <v>1519</v>
      </c>
      <c r="B182" s="175">
        <v>46070</v>
      </c>
      <c r="C182" s="171" t="s">
        <v>115</v>
      </c>
      <c r="D182" s="171" t="s">
        <v>116</v>
      </c>
      <c r="E182" s="171" t="s">
        <v>70</v>
      </c>
      <c r="F182" s="171" t="s">
        <v>509</v>
      </c>
      <c r="G182" s="171" t="s">
        <v>177</v>
      </c>
      <c r="H182" s="176">
        <v>1</v>
      </c>
      <c r="I182" s="177">
        <v>0</v>
      </c>
      <c r="J182" s="175">
        <v>46054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-10.99</v>
      </c>
    </row>
    <row r="183" spans="1:16" ht="19.5" hidden="1" customHeight="1">
      <c r="A183" s="171" t="s">
        <v>1519</v>
      </c>
      <c r="B183" s="175">
        <v>46070</v>
      </c>
      <c r="C183" s="171" t="s">
        <v>110</v>
      </c>
      <c r="D183" s="171" t="s">
        <v>117</v>
      </c>
      <c r="E183" s="171" t="s">
        <v>70</v>
      </c>
      <c r="F183" s="171" t="s">
        <v>509</v>
      </c>
      <c r="G183" s="171" t="s">
        <v>177</v>
      </c>
      <c r="H183" s="176">
        <v>1</v>
      </c>
      <c r="I183" s="177">
        <v>0</v>
      </c>
      <c r="J183" s="175">
        <v>46054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1519</v>
      </c>
      <c r="B184" s="175">
        <v>46070</v>
      </c>
      <c r="C184" s="171" t="s">
        <v>110</v>
      </c>
      <c r="D184" s="171" t="s">
        <v>118</v>
      </c>
      <c r="E184" s="171" t="s">
        <v>70</v>
      </c>
      <c r="F184" s="171" t="s">
        <v>509</v>
      </c>
      <c r="G184" s="171" t="s">
        <v>177</v>
      </c>
      <c r="H184" s="176">
        <v>1</v>
      </c>
      <c r="I184" s="177">
        <v>0</v>
      </c>
      <c r="J184" s="175">
        <v>46054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-56.94</v>
      </c>
    </row>
    <row r="185" spans="1:16" ht="19.5" hidden="1" customHeight="1">
      <c r="A185" s="171" t="s">
        <v>1519</v>
      </c>
      <c r="B185" s="175">
        <v>46070</v>
      </c>
      <c r="C185" s="171" t="s">
        <v>115</v>
      </c>
      <c r="D185" s="171" t="s">
        <v>119</v>
      </c>
      <c r="E185" s="171" t="s">
        <v>70</v>
      </c>
      <c r="F185" s="171" t="s">
        <v>509</v>
      </c>
      <c r="G185" s="171" t="s">
        <v>177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1520</v>
      </c>
      <c r="B186" s="175">
        <v>46070</v>
      </c>
      <c r="C186" s="171" t="s">
        <v>115</v>
      </c>
      <c r="D186" s="171" t="s">
        <v>135</v>
      </c>
      <c r="E186" s="171" t="s">
        <v>49</v>
      </c>
      <c r="F186" s="171" t="s">
        <v>490</v>
      </c>
      <c r="G186" s="171" t="s">
        <v>112</v>
      </c>
      <c r="H186" s="176">
        <v>1</v>
      </c>
      <c r="I186" s="177">
        <v>0</v>
      </c>
      <c r="J186" s="175">
        <v>46070</v>
      </c>
      <c r="K186" s="171" t="s">
        <v>125</v>
      </c>
      <c r="L186" s="171" t="s">
        <v>125</v>
      </c>
      <c r="M186" s="178">
        <v>0</v>
      </c>
      <c r="N186" s="176"/>
      <c r="O186" s="176"/>
      <c r="P186" s="179">
        <v>-6.57</v>
      </c>
    </row>
    <row r="187" spans="1:16" ht="19.5" hidden="1" customHeight="1">
      <c r="A187" s="171" t="s">
        <v>1343</v>
      </c>
      <c r="B187" s="175">
        <v>46070</v>
      </c>
      <c r="C187" s="171" t="s">
        <v>115</v>
      </c>
      <c r="D187" s="171" t="s">
        <v>135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46064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7.16</v>
      </c>
    </row>
    <row r="188" spans="1:16" ht="19.5" hidden="1" customHeight="1">
      <c r="A188" s="171" t="s">
        <v>1521</v>
      </c>
      <c r="B188" s="175">
        <v>46070</v>
      </c>
      <c r="C188" s="171" t="s">
        <v>110</v>
      </c>
      <c r="D188" s="171" t="s">
        <v>24</v>
      </c>
      <c r="E188" s="171" t="s">
        <v>79</v>
      </c>
      <c r="F188" s="171" t="s">
        <v>441</v>
      </c>
      <c r="G188" s="171" t="s">
        <v>177</v>
      </c>
      <c r="H188" s="176">
        <v>1</v>
      </c>
      <c r="I188" s="177">
        <v>5000</v>
      </c>
      <c r="J188" s="175">
        <v>46059</v>
      </c>
      <c r="K188" s="171" t="s">
        <v>113</v>
      </c>
      <c r="L188" s="171" t="s">
        <v>114</v>
      </c>
      <c r="M188" s="178">
        <v>0.43</v>
      </c>
      <c r="N188" s="176"/>
      <c r="O188" s="176">
        <v>42</v>
      </c>
      <c r="P188" s="179">
        <v>-231.9</v>
      </c>
    </row>
    <row r="189" spans="1:16" ht="19.5" hidden="1" customHeight="1">
      <c r="A189" s="171" t="s">
        <v>1521</v>
      </c>
      <c r="B189" s="175">
        <v>46070</v>
      </c>
      <c r="C189" s="171" t="s">
        <v>127</v>
      </c>
      <c r="D189" s="171" t="s">
        <v>128</v>
      </c>
      <c r="E189" s="171" t="s">
        <v>79</v>
      </c>
      <c r="F189" s="171" t="s">
        <v>441</v>
      </c>
      <c r="G189" s="171" t="s">
        <v>177</v>
      </c>
      <c r="H189" s="176">
        <v>1</v>
      </c>
      <c r="I189" s="177">
        <v>5000</v>
      </c>
      <c r="J189" s="175">
        <v>46059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2274.29</v>
      </c>
    </row>
    <row r="190" spans="1:16" ht="19.5" hidden="1" customHeight="1">
      <c r="A190" s="171" t="s">
        <v>1521</v>
      </c>
      <c r="B190" s="175">
        <v>46070</v>
      </c>
      <c r="C190" s="171" t="s">
        <v>127</v>
      </c>
      <c r="D190" s="171" t="s">
        <v>129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5000</v>
      </c>
      <c r="J190" s="175">
        <v>46059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1521</v>
      </c>
      <c r="B191" s="175">
        <v>46070</v>
      </c>
      <c r="C191" s="171" t="s">
        <v>127</v>
      </c>
      <c r="D191" s="171" t="s">
        <v>130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5000</v>
      </c>
      <c r="J191" s="175">
        <v>46059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2725.71</v>
      </c>
    </row>
    <row r="192" spans="1:16" ht="19.5" hidden="1" customHeight="1">
      <c r="A192" s="171" t="s">
        <v>1521</v>
      </c>
      <c r="B192" s="175">
        <v>46070</v>
      </c>
      <c r="C192" s="171" t="s">
        <v>131</v>
      </c>
      <c r="D192" s="171" t="s">
        <v>132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5000</v>
      </c>
      <c r="J192" s="175">
        <v>46059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-2150</v>
      </c>
    </row>
    <row r="193" spans="1:16" ht="19.5" hidden="1" customHeight="1">
      <c r="A193" s="171" t="s">
        <v>1521</v>
      </c>
      <c r="B193" s="175">
        <v>46070</v>
      </c>
      <c r="C193" s="171" t="s">
        <v>115</v>
      </c>
      <c r="D193" s="171" t="s">
        <v>116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5000</v>
      </c>
      <c r="J193" s="175">
        <v>46059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-16.420000000000002</v>
      </c>
    </row>
    <row r="194" spans="1:16" ht="19.5" hidden="1" customHeight="1">
      <c r="A194" s="171" t="s">
        <v>1522</v>
      </c>
      <c r="B194" s="175">
        <v>46070</v>
      </c>
      <c r="C194" s="171" t="s">
        <v>110</v>
      </c>
      <c r="D194" s="171" t="s">
        <v>24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0</v>
      </c>
      <c r="J194" s="175">
        <v>46068</v>
      </c>
      <c r="K194" s="171" t="s">
        <v>113</v>
      </c>
      <c r="L194" s="171" t="s">
        <v>114</v>
      </c>
      <c r="M194" s="178">
        <v>0</v>
      </c>
      <c r="N194" s="176"/>
      <c r="O194" s="176">
        <v>41</v>
      </c>
      <c r="P194" s="179">
        <v>-56.94</v>
      </c>
    </row>
    <row r="195" spans="1:16" ht="19.5" hidden="1" customHeight="1">
      <c r="A195" s="171" t="s">
        <v>1522</v>
      </c>
      <c r="B195" s="175">
        <v>46070</v>
      </c>
      <c r="C195" s="171" t="s">
        <v>110</v>
      </c>
      <c r="D195" s="171" t="s">
        <v>117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0</v>
      </c>
      <c r="J195" s="175">
        <v>46068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hidden="1" customHeight="1">
      <c r="A196" s="171" t="s">
        <v>1522</v>
      </c>
      <c r="B196" s="175">
        <v>46070</v>
      </c>
      <c r="C196" s="171" t="s">
        <v>110</v>
      </c>
      <c r="D196" s="171" t="s">
        <v>118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0</v>
      </c>
      <c r="J196" s="175">
        <v>46068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-56.94</v>
      </c>
    </row>
    <row r="197" spans="1:16" ht="19.5" hidden="1" customHeight="1">
      <c r="A197" s="171" t="s">
        <v>1521</v>
      </c>
      <c r="B197" s="175">
        <v>46070</v>
      </c>
      <c r="C197" s="171" t="s">
        <v>115</v>
      </c>
      <c r="D197" s="171" t="s">
        <v>135</v>
      </c>
      <c r="E197" s="171" t="s">
        <v>79</v>
      </c>
      <c r="F197" s="171" t="s">
        <v>441</v>
      </c>
      <c r="G197" s="171" t="s">
        <v>177</v>
      </c>
      <c r="H197" s="176">
        <v>1</v>
      </c>
      <c r="I197" s="177">
        <v>0</v>
      </c>
      <c r="J197" s="175">
        <v>46059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-22.74</v>
      </c>
    </row>
    <row r="198" spans="1:16" ht="19.5" hidden="1" customHeight="1">
      <c r="A198" s="171" t="s">
        <v>1523</v>
      </c>
      <c r="B198" s="175">
        <v>46070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2400</v>
      </c>
      <c r="J198" s="175">
        <v>46067</v>
      </c>
      <c r="K198" s="171" t="s">
        <v>113</v>
      </c>
      <c r="L198" s="171" t="s">
        <v>114</v>
      </c>
      <c r="M198" s="178">
        <v>0.43</v>
      </c>
      <c r="N198" s="176"/>
      <c r="O198" s="176">
        <v>41</v>
      </c>
      <c r="P198" s="179">
        <v>-136.83000000000001</v>
      </c>
    </row>
    <row r="199" spans="1:16" ht="19.5" hidden="1" customHeight="1">
      <c r="A199" s="171" t="s">
        <v>1523</v>
      </c>
      <c r="B199" s="175">
        <v>46070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46067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1165.56</v>
      </c>
    </row>
    <row r="200" spans="1:16" ht="19.5" hidden="1" customHeight="1">
      <c r="A200" s="171" t="s">
        <v>1523</v>
      </c>
      <c r="B200" s="175">
        <v>46070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46067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11.66</v>
      </c>
    </row>
    <row r="201" spans="1:16" ht="19.5" hidden="1" customHeight="1">
      <c r="A201" s="171" t="s">
        <v>1523</v>
      </c>
      <c r="B201" s="175">
        <v>46070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46067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1222.78</v>
      </c>
    </row>
    <row r="202" spans="1:16" ht="19.5" hidden="1" customHeight="1">
      <c r="A202" s="171" t="s">
        <v>1523</v>
      </c>
      <c r="B202" s="175">
        <v>46070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46067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-1032</v>
      </c>
    </row>
    <row r="203" spans="1:16" ht="19.5" hidden="1" customHeight="1">
      <c r="A203" s="171" t="s">
        <v>1523</v>
      </c>
      <c r="B203" s="175">
        <v>46070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46067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-10.81</v>
      </c>
    </row>
    <row r="204" spans="1:16" ht="19.5" hidden="1" customHeight="1">
      <c r="A204" s="171" t="s">
        <v>1524</v>
      </c>
      <c r="B204" s="175">
        <v>46070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46070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-6.4</v>
      </c>
    </row>
    <row r="205" spans="1:16" ht="19.5" hidden="1" customHeight="1">
      <c r="A205" s="171" t="s">
        <v>1525</v>
      </c>
      <c r="B205" s="175">
        <v>46070</v>
      </c>
      <c r="C205" s="171" t="s">
        <v>110</v>
      </c>
      <c r="D205" s="171" t="s">
        <v>24</v>
      </c>
      <c r="E205" s="171" t="s">
        <v>46</v>
      </c>
      <c r="F205" s="171" t="s">
        <v>681</v>
      </c>
      <c r="G205" s="171" t="s">
        <v>112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>
        <v>50</v>
      </c>
      <c r="P205" s="179">
        <v>-46.77</v>
      </c>
    </row>
    <row r="206" spans="1:16" ht="19.5" hidden="1" customHeight="1">
      <c r="A206" s="171" t="s">
        <v>1525</v>
      </c>
      <c r="B206" s="175">
        <v>46070</v>
      </c>
      <c r="C206" s="171" t="s">
        <v>115</v>
      </c>
      <c r="D206" s="171" t="s">
        <v>116</v>
      </c>
      <c r="E206" s="171" t="s">
        <v>46</v>
      </c>
      <c r="F206" s="171" t="s">
        <v>681</v>
      </c>
      <c r="G206" s="171" t="s">
        <v>112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-25</v>
      </c>
    </row>
    <row r="207" spans="1:16" ht="19.5" hidden="1" customHeight="1">
      <c r="A207" s="171" t="s">
        <v>1526</v>
      </c>
      <c r="B207" s="175">
        <v>46070</v>
      </c>
      <c r="C207" s="171" t="s">
        <v>110</v>
      </c>
      <c r="D207" s="171" t="s">
        <v>24</v>
      </c>
      <c r="E207" s="171" t="s">
        <v>79</v>
      </c>
      <c r="F207" s="171" t="s">
        <v>441</v>
      </c>
      <c r="G207" s="171" t="s">
        <v>177</v>
      </c>
      <c r="H207" s="176">
        <v>1</v>
      </c>
      <c r="I207" s="177">
        <v>0</v>
      </c>
      <c r="J207" s="175">
        <v>46060</v>
      </c>
      <c r="K207" s="171" t="s">
        <v>113</v>
      </c>
      <c r="L207" s="171" t="s">
        <v>114</v>
      </c>
      <c r="M207" s="178">
        <v>0</v>
      </c>
      <c r="N207" s="176"/>
      <c r="O207" s="176">
        <v>43</v>
      </c>
      <c r="P207" s="179">
        <v>-56.94</v>
      </c>
    </row>
    <row r="208" spans="1:16" ht="19.5" hidden="1" customHeight="1">
      <c r="A208" s="171" t="s">
        <v>1526</v>
      </c>
      <c r="B208" s="175">
        <v>46070</v>
      </c>
      <c r="C208" s="171" t="s">
        <v>115</v>
      </c>
      <c r="D208" s="171" t="s">
        <v>116</v>
      </c>
      <c r="E208" s="171" t="s">
        <v>79</v>
      </c>
      <c r="F208" s="171" t="s">
        <v>441</v>
      </c>
      <c r="G208" s="171" t="s">
        <v>177</v>
      </c>
      <c r="H208" s="176">
        <v>1</v>
      </c>
      <c r="I208" s="177">
        <v>0</v>
      </c>
      <c r="J208" s="175">
        <v>46060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-16.89</v>
      </c>
    </row>
    <row r="209" spans="1:16" ht="19.5" hidden="1" customHeight="1">
      <c r="A209" s="171" t="s">
        <v>1526</v>
      </c>
      <c r="B209" s="175">
        <v>46070</v>
      </c>
      <c r="C209" s="171" t="s">
        <v>110</v>
      </c>
      <c r="D209" s="171" t="s">
        <v>117</v>
      </c>
      <c r="E209" s="171" t="s">
        <v>79</v>
      </c>
      <c r="F209" s="171" t="s">
        <v>441</v>
      </c>
      <c r="G209" s="171" t="s">
        <v>177</v>
      </c>
      <c r="H209" s="176">
        <v>1</v>
      </c>
      <c r="I209" s="177">
        <v>0</v>
      </c>
      <c r="J209" s="175">
        <v>46060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0</v>
      </c>
    </row>
    <row r="210" spans="1:16" ht="19.5" hidden="1" customHeight="1">
      <c r="A210" s="171" t="s">
        <v>1526</v>
      </c>
      <c r="B210" s="175">
        <v>46070</v>
      </c>
      <c r="C210" s="171" t="s">
        <v>110</v>
      </c>
      <c r="D210" s="171" t="s">
        <v>118</v>
      </c>
      <c r="E210" s="171" t="s">
        <v>79</v>
      </c>
      <c r="F210" s="171" t="s">
        <v>441</v>
      </c>
      <c r="G210" s="171" t="s">
        <v>177</v>
      </c>
      <c r="H210" s="176">
        <v>1</v>
      </c>
      <c r="I210" s="177">
        <v>0</v>
      </c>
      <c r="J210" s="175">
        <v>46060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-56.94</v>
      </c>
    </row>
    <row r="211" spans="1:16" ht="19.5" hidden="1" customHeight="1">
      <c r="A211" s="171" t="s">
        <v>1526</v>
      </c>
      <c r="B211" s="175">
        <v>46070</v>
      </c>
      <c r="C211" s="171" t="s">
        <v>115</v>
      </c>
      <c r="D211" s="171" t="s">
        <v>119</v>
      </c>
      <c r="E211" s="171" t="s">
        <v>79</v>
      </c>
      <c r="F211" s="171" t="s">
        <v>441</v>
      </c>
      <c r="G211" s="171" t="s">
        <v>177</v>
      </c>
      <c r="H211" s="176">
        <v>1</v>
      </c>
      <c r="I211" s="177">
        <v>0</v>
      </c>
      <c r="J211" s="175">
        <v>46060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-15</v>
      </c>
    </row>
    <row r="212" spans="1:16" ht="19.5" hidden="1" customHeight="1">
      <c r="A212" s="171" t="s">
        <v>1525</v>
      </c>
      <c r="B212" s="175">
        <v>46070</v>
      </c>
      <c r="C212" s="171" t="s">
        <v>110</v>
      </c>
      <c r="D212" s="171" t="s">
        <v>117</v>
      </c>
      <c r="E212" s="171" t="s">
        <v>46</v>
      </c>
      <c r="F212" s="171" t="s">
        <v>681</v>
      </c>
      <c r="G212" s="171" t="s">
        <v>112</v>
      </c>
      <c r="H212" s="176">
        <v>1</v>
      </c>
      <c r="I212" s="177">
        <v>0</v>
      </c>
      <c r="J212" s="175">
        <v>46050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1525</v>
      </c>
      <c r="B213" s="175">
        <v>46070</v>
      </c>
      <c r="C213" s="171" t="s">
        <v>110</v>
      </c>
      <c r="D213" s="171" t="s">
        <v>118</v>
      </c>
      <c r="E213" s="171" t="s">
        <v>46</v>
      </c>
      <c r="F213" s="171" t="s">
        <v>681</v>
      </c>
      <c r="G213" s="171" t="s">
        <v>112</v>
      </c>
      <c r="H213" s="176">
        <v>1</v>
      </c>
      <c r="I213" s="177">
        <v>0</v>
      </c>
      <c r="J213" s="175">
        <v>46050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1467</v>
      </c>
      <c r="B214" s="175">
        <v>46070</v>
      </c>
      <c r="C214" s="171" t="s">
        <v>308</v>
      </c>
      <c r="D214" s="171" t="s">
        <v>419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-5000</v>
      </c>
      <c r="J214" s="175">
        <v>46062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-2552.61</v>
      </c>
    </row>
    <row r="215" spans="1:16" ht="19.5" hidden="1" customHeight="1">
      <c r="A215" s="171" t="s">
        <v>1467</v>
      </c>
      <c r="B215" s="175">
        <v>46070</v>
      </c>
      <c r="C215" s="171" t="s">
        <v>308</v>
      </c>
      <c r="D215" s="171" t="s">
        <v>129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-5000</v>
      </c>
      <c r="J215" s="175">
        <v>46062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-25.53</v>
      </c>
    </row>
    <row r="216" spans="1:16" ht="19.5" hidden="1" customHeight="1">
      <c r="A216" s="171" t="s">
        <v>1467</v>
      </c>
      <c r="B216" s="175">
        <v>46070</v>
      </c>
      <c r="C216" s="171" t="s">
        <v>308</v>
      </c>
      <c r="D216" s="171" t="s">
        <v>130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-5000</v>
      </c>
      <c r="J216" s="175">
        <v>46062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-2421.86</v>
      </c>
    </row>
    <row r="217" spans="1:16" ht="19.5" hidden="1" customHeight="1">
      <c r="A217" s="171" t="s">
        <v>1467</v>
      </c>
      <c r="B217" s="175">
        <v>46070</v>
      </c>
      <c r="C217" s="171" t="s">
        <v>131</v>
      </c>
      <c r="D217" s="171" t="s">
        <v>420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-5000</v>
      </c>
      <c r="J217" s="175">
        <v>46062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2150</v>
      </c>
    </row>
    <row r="218" spans="1:16" ht="19.5" hidden="1" customHeight="1">
      <c r="A218" s="171" t="s">
        <v>1277</v>
      </c>
      <c r="B218" s="175">
        <v>46070</v>
      </c>
      <c r="C218" s="171" t="s">
        <v>115</v>
      </c>
      <c r="D218" s="171" t="s">
        <v>135</v>
      </c>
      <c r="E218" s="171" t="s">
        <v>79</v>
      </c>
      <c r="F218" s="171" t="s">
        <v>441</v>
      </c>
      <c r="G218" s="171" t="s">
        <v>177</v>
      </c>
      <c r="H218" s="176">
        <v>1</v>
      </c>
      <c r="I218" s="177">
        <v>0</v>
      </c>
      <c r="J218" s="175">
        <v>46062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48.5</v>
      </c>
    </row>
    <row r="219" spans="1:16" ht="19.5" hidden="1" customHeight="1">
      <c r="A219" s="171" t="s">
        <v>1527</v>
      </c>
      <c r="B219" s="175">
        <v>46070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-16.579999999999998</v>
      </c>
    </row>
    <row r="220" spans="1:16" ht="19.5" hidden="1" customHeight="1">
      <c r="A220" s="171" t="s">
        <v>1528</v>
      </c>
      <c r="B220" s="175">
        <v>46070</v>
      </c>
      <c r="C220" s="171" t="s">
        <v>110</v>
      </c>
      <c r="D220" s="171" t="s">
        <v>24</v>
      </c>
      <c r="E220" s="171" t="s">
        <v>64</v>
      </c>
      <c r="F220" s="171" t="s">
        <v>722</v>
      </c>
      <c r="G220" s="171" t="s">
        <v>177</v>
      </c>
      <c r="H220" s="176">
        <v>1</v>
      </c>
      <c r="I220" s="177">
        <v>0</v>
      </c>
      <c r="J220" s="175">
        <v>46060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-56.94</v>
      </c>
    </row>
    <row r="221" spans="1:16" ht="19.5" hidden="1" customHeight="1">
      <c r="A221" s="171" t="s">
        <v>1528</v>
      </c>
      <c r="B221" s="175">
        <v>46070</v>
      </c>
      <c r="C221" s="171" t="s">
        <v>115</v>
      </c>
      <c r="D221" s="171" t="s">
        <v>116</v>
      </c>
      <c r="E221" s="171" t="s">
        <v>64</v>
      </c>
      <c r="F221" s="171" t="s">
        <v>722</v>
      </c>
      <c r="G221" s="171" t="s">
        <v>177</v>
      </c>
      <c r="H221" s="176">
        <v>1</v>
      </c>
      <c r="I221" s="177">
        <v>0</v>
      </c>
      <c r="J221" s="175">
        <v>46060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-13.15</v>
      </c>
    </row>
    <row r="222" spans="1:16" ht="19.5" hidden="1" customHeight="1">
      <c r="A222" s="171" t="s">
        <v>1528</v>
      </c>
      <c r="B222" s="175">
        <v>46070</v>
      </c>
      <c r="C222" s="171" t="s">
        <v>110</v>
      </c>
      <c r="D222" s="171" t="s">
        <v>117</v>
      </c>
      <c r="E222" s="171" t="s">
        <v>64</v>
      </c>
      <c r="F222" s="171" t="s">
        <v>722</v>
      </c>
      <c r="G222" s="171" t="s">
        <v>177</v>
      </c>
      <c r="H222" s="176">
        <v>1</v>
      </c>
      <c r="I222" s="177">
        <v>0</v>
      </c>
      <c r="J222" s="175">
        <v>46060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0</v>
      </c>
    </row>
    <row r="223" spans="1:16" ht="19.5" hidden="1" customHeight="1">
      <c r="A223" s="171" t="s">
        <v>1528</v>
      </c>
      <c r="B223" s="175">
        <v>46070</v>
      </c>
      <c r="C223" s="171" t="s">
        <v>110</v>
      </c>
      <c r="D223" s="171" t="s">
        <v>118</v>
      </c>
      <c r="E223" s="171" t="s">
        <v>64</v>
      </c>
      <c r="F223" s="171" t="s">
        <v>722</v>
      </c>
      <c r="G223" s="171" t="s">
        <v>177</v>
      </c>
      <c r="H223" s="176">
        <v>1</v>
      </c>
      <c r="I223" s="177">
        <v>0</v>
      </c>
      <c r="J223" s="175">
        <v>46060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-56.94</v>
      </c>
    </row>
    <row r="224" spans="1:16" ht="19.5" hidden="1" customHeight="1">
      <c r="A224" s="171" t="s">
        <v>1528</v>
      </c>
      <c r="B224" s="175">
        <v>46070</v>
      </c>
      <c r="C224" s="171" t="s">
        <v>115</v>
      </c>
      <c r="D224" s="171" t="s">
        <v>119</v>
      </c>
      <c r="E224" s="171" t="s">
        <v>64</v>
      </c>
      <c r="F224" s="171" t="s">
        <v>722</v>
      </c>
      <c r="G224" s="171" t="s">
        <v>177</v>
      </c>
      <c r="H224" s="176">
        <v>1</v>
      </c>
      <c r="I224" s="177">
        <v>0</v>
      </c>
      <c r="J224" s="175">
        <v>46060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</v>
      </c>
    </row>
    <row r="225" spans="1:16" ht="19.5" hidden="1" customHeight="1">
      <c r="A225" s="171" t="s">
        <v>1529</v>
      </c>
      <c r="B225" s="175">
        <v>46070</v>
      </c>
      <c r="C225" s="171" t="s">
        <v>110</v>
      </c>
      <c r="D225" s="171" t="s">
        <v>24</v>
      </c>
      <c r="E225" s="171" t="s">
        <v>75</v>
      </c>
      <c r="F225" s="171" t="s">
        <v>474</v>
      </c>
      <c r="G225" s="171" t="s">
        <v>177</v>
      </c>
      <c r="H225" s="176">
        <v>1</v>
      </c>
      <c r="I225" s="177">
        <v>0</v>
      </c>
      <c r="J225" s="175">
        <v>46066</v>
      </c>
      <c r="K225" s="171" t="s">
        <v>113</v>
      </c>
      <c r="L225" s="171" t="s">
        <v>114</v>
      </c>
      <c r="M225" s="178">
        <v>0</v>
      </c>
      <c r="N225" s="176"/>
      <c r="O225" s="176">
        <v>44</v>
      </c>
      <c r="P225" s="179">
        <v>-56.94</v>
      </c>
    </row>
    <row r="226" spans="1:16" ht="19.5" hidden="1" customHeight="1">
      <c r="A226" s="171" t="s">
        <v>1529</v>
      </c>
      <c r="B226" s="175">
        <v>46070</v>
      </c>
      <c r="C226" s="171" t="s">
        <v>115</v>
      </c>
      <c r="D226" s="171" t="s">
        <v>116</v>
      </c>
      <c r="E226" s="171" t="s">
        <v>75</v>
      </c>
      <c r="F226" s="171" t="s">
        <v>474</v>
      </c>
      <c r="G226" s="171" t="s">
        <v>177</v>
      </c>
      <c r="H226" s="176">
        <v>1</v>
      </c>
      <c r="I226" s="177">
        <v>0</v>
      </c>
      <c r="J226" s="175">
        <v>46066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-18.48</v>
      </c>
    </row>
    <row r="227" spans="1:16" ht="19.5" hidden="1" customHeight="1">
      <c r="A227" s="171" t="s">
        <v>1529</v>
      </c>
      <c r="B227" s="175">
        <v>46070</v>
      </c>
      <c r="C227" s="171" t="s">
        <v>110</v>
      </c>
      <c r="D227" s="171" t="s">
        <v>117</v>
      </c>
      <c r="E227" s="171" t="s">
        <v>75</v>
      </c>
      <c r="F227" s="171" t="s">
        <v>474</v>
      </c>
      <c r="G227" s="171" t="s">
        <v>177</v>
      </c>
      <c r="H227" s="176">
        <v>1</v>
      </c>
      <c r="I227" s="177">
        <v>0</v>
      </c>
      <c r="J227" s="175">
        <v>46066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1529</v>
      </c>
      <c r="B228" s="175">
        <v>46070</v>
      </c>
      <c r="C228" s="171" t="s">
        <v>110</v>
      </c>
      <c r="D228" s="171" t="s">
        <v>118</v>
      </c>
      <c r="E228" s="171" t="s">
        <v>75</v>
      </c>
      <c r="F228" s="171" t="s">
        <v>474</v>
      </c>
      <c r="G228" s="171" t="s">
        <v>177</v>
      </c>
      <c r="H228" s="176">
        <v>1</v>
      </c>
      <c r="I228" s="177">
        <v>0</v>
      </c>
      <c r="J228" s="175">
        <v>46066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1529</v>
      </c>
      <c r="B229" s="175">
        <v>46070</v>
      </c>
      <c r="C229" s="171" t="s">
        <v>115</v>
      </c>
      <c r="D229" s="171" t="s">
        <v>119</v>
      </c>
      <c r="E229" s="171" t="s">
        <v>75</v>
      </c>
      <c r="F229" s="171" t="s">
        <v>474</v>
      </c>
      <c r="G229" s="171" t="s">
        <v>177</v>
      </c>
      <c r="H229" s="176">
        <v>1</v>
      </c>
      <c r="I229" s="177">
        <v>0</v>
      </c>
      <c r="J229" s="175">
        <v>46066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1530</v>
      </c>
      <c r="B230" s="175">
        <v>46070</v>
      </c>
      <c r="C230" s="171" t="s">
        <v>115</v>
      </c>
      <c r="D230" s="171" t="s">
        <v>135</v>
      </c>
      <c r="E230" s="171" t="s">
        <v>79</v>
      </c>
      <c r="F230" s="171" t="s">
        <v>441</v>
      </c>
      <c r="G230" s="171" t="s">
        <v>177</v>
      </c>
      <c r="H230" s="176">
        <v>1</v>
      </c>
      <c r="I230" s="177">
        <v>0</v>
      </c>
      <c r="J230" s="175">
        <v>46069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-35.159999999999997</v>
      </c>
    </row>
    <row r="231" spans="1:16" ht="19.5" hidden="1" customHeight="1">
      <c r="A231" s="171" t="s">
        <v>1527</v>
      </c>
      <c r="B231" s="175">
        <v>46070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2000</v>
      </c>
      <c r="J231" s="175">
        <v>46057</v>
      </c>
      <c r="K231" s="171" t="s">
        <v>113</v>
      </c>
      <c r="L231" s="171" t="s">
        <v>114</v>
      </c>
      <c r="M231" s="178">
        <v>0.43</v>
      </c>
      <c r="N231" s="176"/>
      <c r="O231" s="176">
        <v>42</v>
      </c>
      <c r="P231" s="179">
        <v>-130.43</v>
      </c>
    </row>
    <row r="232" spans="1:16" ht="19.5" hidden="1" customHeight="1">
      <c r="A232" s="171" t="s">
        <v>1527</v>
      </c>
      <c r="B232" s="175">
        <v>46070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2000</v>
      </c>
      <c r="J232" s="175">
        <v>46057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872.38</v>
      </c>
    </row>
    <row r="233" spans="1:16" ht="19.5" hidden="1" customHeight="1">
      <c r="A233" s="171" t="s">
        <v>1527</v>
      </c>
      <c r="B233" s="175">
        <v>46070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2000</v>
      </c>
      <c r="J233" s="175">
        <v>46057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8.7200000000000006</v>
      </c>
    </row>
    <row r="234" spans="1:16" ht="19.5" hidden="1" customHeight="1">
      <c r="A234" s="171" t="s">
        <v>1527</v>
      </c>
      <c r="B234" s="175">
        <v>46070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2000</v>
      </c>
      <c r="J234" s="175">
        <v>46057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1118.9000000000001</v>
      </c>
    </row>
    <row r="235" spans="1:16" ht="19.5" hidden="1" customHeight="1">
      <c r="A235" s="171" t="s">
        <v>1527</v>
      </c>
      <c r="B235" s="175">
        <v>46070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2000</v>
      </c>
      <c r="J235" s="175">
        <v>46057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-860</v>
      </c>
    </row>
    <row r="236" spans="1:16" ht="19.5" hidden="1" customHeight="1">
      <c r="A236" s="171" t="s">
        <v>1527</v>
      </c>
      <c r="B236" s="175">
        <v>46070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2000</v>
      </c>
      <c r="J236" s="175">
        <v>46057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-15.79</v>
      </c>
    </row>
    <row r="237" spans="1:16" ht="19.5" hidden="1" customHeight="1">
      <c r="A237" s="171" t="s">
        <v>1531</v>
      </c>
      <c r="B237" s="175">
        <v>46070</v>
      </c>
      <c r="C237" s="171" t="s">
        <v>110</v>
      </c>
      <c r="D237" s="171" t="s">
        <v>24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5000</v>
      </c>
      <c r="J237" s="175">
        <v>46069</v>
      </c>
      <c r="K237" s="171" t="s">
        <v>113</v>
      </c>
      <c r="L237" s="171" t="s">
        <v>114</v>
      </c>
      <c r="M237" s="178">
        <v>0.43</v>
      </c>
      <c r="N237" s="176"/>
      <c r="O237" s="176">
        <v>40</v>
      </c>
      <c r="P237" s="179">
        <v>-213.48</v>
      </c>
    </row>
    <row r="238" spans="1:16" ht="19.5" hidden="1" customHeight="1">
      <c r="A238" s="171" t="s">
        <v>1531</v>
      </c>
      <c r="B238" s="175">
        <v>46070</v>
      </c>
      <c r="C238" s="171" t="s">
        <v>127</v>
      </c>
      <c r="D238" s="171" t="s">
        <v>128</v>
      </c>
      <c r="E238" s="171" t="s">
        <v>79</v>
      </c>
      <c r="F238" s="171" t="s">
        <v>441</v>
      </c>
      <c r="G238" s="171" t="s">
        <v>177</v>
      </c>
      <c r="H238" s="176">
        <v>1</v>
      </c>
      <c r="I238" s="177">
        <v>5000</v>
      </c>
      <c r="J238" s="175">
        <v>46069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2224</v>
      </c>
    </row>
    <row r="239" spans="1:16" ht="19.5" hidden="1" customHeight="1">
      <c r="A239" s="171" t="s">
        <v>1531</v>
      </c>
      <c r="B239" s="175">
        <v>46070</v>
      </c>
      <c r="C239" s="171" t="s">
        <v>127</v>
      </c>
      <c r="D239" s="171" t="s">
        <v>129</v>
      </c>
      <c r="E239" s="171" t="s">
        <v>79</v>
      </c>
      <c r="F239" s="171" t="s">
        <v>441</v>
      </c>
      <c r="G239" s="171" t="s">
        <v>177</v>
      </c>
      <c r="H239" s="176">
        <v>1</v>
      </c>
      <c r="I239" s="177">
        <v>5000</v>
      </c>
      <c r="J239" s="175">
        <v>46069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1531</v>
      </c>
      <c r="B240" s="175">
        <v>46070</v>
      </c>
      <c r="C240" s="171" t="s">
        <v>127</v>
      </c>
      <c r="D240" s="171" t="s">
        <v>130</v>
      </c>
      <c r="E240" s="171" t="s">
        <v>79</v>
      </c>
      <c r="F240" s="171" t="s">
        <v>441</v>
      </c>
      <c r="G240" s="171" t="s">
        <v>177</v>
      </c>
      <c r="H240" s="176">
        <v>1</v>
      </c>
      <c r="I240" s="177">
        <v>5000</v>
      </c>
      <c r="J240" s="175">
        <v>46069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2776</v>
      </c>
    </row>
    <row r="241" spans="1:16" ht="19.5" hidden="1" customHeight="1">
      <c r="A241" s="171" t="s">
        <v>1531</v>
      </c>
      <c r="B241" s="175">
        <v>46070</v>
      </c>
      <c r="C241" s="171" t="s">
        <v>131</v>
      </c>
      <c r="D241" s="171" t="s">
        <v>132</v>
      </c>
      <c r="E241" s="171" t="s">
        <v>79</v>
      </c>
      <c r="F241" s="171" t="s">
        <v>441</v>
      </c>
      <c r="G241" s="171" t="s">
        <v>177</v>
      </c>
      <c r="H241" s="176">
        <v>1</v>
      </c>
      <c r="I241" s="177">
        <v>5000</v>
      </c>
      <c r="J241" s="175">
        <v>46069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-2150</v>
      </c>
    </row>
    <row r="242" spans="1:16" ht="19.5" hidden="1" customHeight="1">
      <c r="A242" s="171" t="s">
        <v>1530</v>
      </c>
      <c r="B242" s="175">
        <v>46070</v>
      </c>
      <c r="C242" s="171" t="s">
        <v>110</v>
      </c>
      <c r="D242" s="171" t="s">
        <v>24</v>
      </c>
      <c r="E242" s="171" t="s">
        <v>79</v>
      </c>
      <c r="F242" s="171" t="s">
        <v>441</v>
      </c>
      <c r="G242" s="171" t="s">
        <v>177</v>
      </c>
      <c r="H242" s="176">
        <v>1</v>
      </c>
      <c r="I242" s="177">
        <v>5000</v>
      </c>
      <c r="J242" s="175">
        <v>46069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-213.48</v>
      </c>
    </row>
    <row r="243" spans="1:16" ht="19.5" hidden="1" customHeight="1">
      <c r="A243" s="171" t="s">
        <v>1530</v>
      </c>
      <c r="B243" s="175">
        <v>46070</v>
      </c>
      <c r="C243" s="171" t="s">
        <v>127</v>
      </c>
      <c r="D243" s="171" t="s">
        <v>128</v>
      </c>
      <c r="E243" s="171" t="s">
        <v>79</v>
      </c>
      <c r="F243" s="171" t="s">
        <v>441</v>
      </c>
      <c r="G243" s="171" t="s">
        <v>177</v>
      </c>
      <c r="H243" s="176">
        <v>1</v>
      </c>
      <c r="I243" s="177">
        <v>5000</v>
      </c>
      <c r="J243" s="175">
        <v>46069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1850.76</v>
      </c>
    </row>
    <row r="244" spans="1:16" ht="19.5" hidden="1" customHeight="1">
      <c r="A244" s="171" t="s">
        <v>1530</v>
      </c>
      <c r="B244" s="175">
        <v>46070</v>
      </c>
      <c r="C244" s="171" t="s">
        <v>127</v>
      </c>
      <c r="D244" s="171" t="s">
        <v>129</v>
      </c>
      <c r="E244" s="171" t="s">
        <v>79</v>
      </c>
      <c r="F244" s="171" t="s">
        <v>441</v>
      </c>
      <c r="G244" s="171" t="s">
        <v>177</v>
      </c>
      <c r="H244" s="176">
        <v>1</v>
      </c>
      <c r="I244" s="177">
        <v>5000</v>
      </c>
      <c r="J244" s="175">
        <v>46069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18.510000000000002</v>
      </c>
    </row>
    <row r="245" spans="1:16" ht="19.5" hidden="1" customHeight="1">
      <c r="A245" s="171" t="s">
        <v>1530</v>
      </c>
      <c r="B245" s="175">
        <v>46070</v>
      </c>
      <c r="C245" s="171" t="s">
        <v>127</v>
      </c>
      <c r="D245" s="171" t="s">
        <v>130</v>
      </c>
      <c r="E245" s="171" t="s">
        <v>79</v>
      </c>
      <c r="F245" s="171" t="s">
        <v>441</v>
      </c>
      <c r="G245" s="171" t="s">
        <v>177</v>
      </c>
      <c r="H245" s="176">
        <v>1</v>
      </c>
      <c r="I245" s="177">
        <v>5000</v>
      </c>
      <c r="J245" s="175">
        <v>46069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3130.73</v>
      </c>
    </row>
    <row r="246" spans="1:16" ht="19.5" hidden="1" customHeight="1">
      <c r="A246" s="171" t="s">
        <v>1530</v>
      </c>
      <c r="B246" s="175">
        <v>46070</v>
      </c>
      <c r="C246" s="171" t="s">
        <v>131</v>
      </c>
      <c r="D246" s="171" t="s">
        <v>132</v>
      </c>
      <c r="E246" s="171" t="s">
        <v>79</v>
      </c>
      <c r="F246" s="171" t="s">
        <v>441</v>
      </c>
      <c r="G246" s="171" t="s">
        <v>177</v>
      </c>
      <c r="H246" s="176">
        <v>1</v>
      </c>
      <c r="I246" s="177">
        <v>5000</v>
      </c>
      <c r="J246" s="175">
        <v>46069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-2150</v>
      </c>
    </row>
    <row r="247" spans="1:16" ht="19.5" hidden="1" customHeight="1">
      <c r="A247" s="171" t="s">
        <v>1530</v>
      </c>
      <c r="B247" s="175">
        <v>46070</v>
      </c>
      <c r="C247" s="171" t="s">
        <v>115</v>
      </c>
      <c r="D247" s="171" t="s">
        <v>116</v>
      </c>
      <c r="E247" s="171" t="s">
        <v>79</v>
      </c>
      <c r="F247" s="171" t="s">
        <v>441</v>
      </c>
      <c r="G247" s="171" t="s">
        <v>177</v>
      </c>
      <c r="H247" s="176">
        <v>1</v>
      </c>
      <c r="I247" s="177">
        <v>5000</v>
      </c>
      <c r="J247" s="175">
        <v>46069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-13.14</v>
      </c>
    </row>
    <row r="248" spans="1:16" ht="19.5" hidden="1" customHeight="1">
      <c r="A248" s="171" t="s">
        <v>1532</v>
      </c>
      <c r="B248" s="175">
        <v>46070</v>
      </c>
      <c r="C248" s="171" t="s">
        <v>115</v>
      </c>
      <c r="D248" s="171" t="s">
        <v>135</v>
      </c>
      <c r="E248" s="171" t="s">
        <v>78</v>
      </c>
      <c r="F248" s="171" t="s">
        <v>176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-46.51</v>
      </c>
    </row>
    <row r="249" spans="1:16" ht="19.5" hidden="1" customHeight="1">
      <c r="A249" s="171" t="s">
        <v>1533</v>
      </c>
      <c r="B249" s="175">
        <v>46070</v>
      </c>
      <c r="C249" s="171" t="s">
        <v>110</v>
      </c>
      <c r="D249" s="171" t="s">
        <v>24</v>
      </c>
      <c r="E249" s="171" t="s">
        <v>43</v>
      </c>
      <c r="F249" s="171" t="s">
        <v>481</v>
      </c>
      <c r="G249" s="171" t="s">
        <v>214</v>
      </c>
      <c r="H249" s="176">
        <v>1</v>
      </c>
      <c r="I249" s="177">
        <v>1848</v>
      </c>
      <c r="J249" s="175">
        <v>46068</v>
      </c>
      <c r="K249" s="171" t="s">
        <v>113</v>
      </c>
      <c r="L249" s="171" t="s">
        <v>114</v>
      </c>
      <c r="M249" s="178">
        <v>0.43</v>
      </c>
      <c r="N249" s="176"/>
      <c r="O249" s="176">
        <v>41</v>
      </c>
      <c r="P249" s="179">
        <v>-121.93</v>
      </c>
    </row>
    <row r="250" spans="1:16" ht="19.5" hidden="1" customHeight="1">
      <c r="A250" s="171" t="s">
        <v>1533</v>
      </c>
      <c r="B250" s="175">
        <v>46070</v>
      </c>
      <c r="C250" s="171" t="s">
        <v>127</v>
      </c>
      <c r="D250" s="171" t="s">
        <v>128</v>
      </c>
      <c r="E250" s="171" t="s">
        <v>43</v>
      </c>
      <c r="F250" s="171" t="s">
        <v>481</v>
      </c>
      <c r="G250" s="171" t="s">
        <v>214</v>
      </c>
      <c r="H250" s="176">
        <v>1</v>
      </c>
      <c r="I250" s="177">
        <v>1848</v>
      </c>
      <c r="J250" s="175">
        <v>46068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1122.8599999999999</v>
      </c>
    </row>
    <row r="251" spans="1:16" ht="19.5" hidden="1" customHeight="1">
      <c r="A251" s="171" t="s">
        <v>1533</v>
      </c>
      <c r="B251" s="175">
        <v>46070</v>
      </c>
      <c r="C251" s="171" t="s">
        <v>127</v>
      </c>
      <c r="D251" s="171" t="s">
        <v>129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1848</v>
      </c>
      <c r="J251" s="175">
        <v>46068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11.23</v>
      </c>
    </row>
    <row r="252" spans="1:16" ht="19.5" hidden="1" customHeight="1">
      <c r="A252" s="171" t="s">
        <v>1533</v>
      </c>
      <c r="B252" s="175">
        <v>46070</v>
      </c>
      <c r="C252" s="171" t="s">
        <v>127</v>
      </c>
      <c r="D252" s="171" t="s">
        <v>130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1848</v>
      </c>
      <c r="J252" s="175">
        <v>46068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713.91</v>
      </c>
    </row>
    <row r="253" spans="1:16" ht="19.5" hidden="1" customHeight="1">
      <c r="A253" s="171" t="s">
        <v>1533</v>
      </c>
      <c r="B253" s="175">
        <v>46070</v>
      </c>
      <c r="C253" s="171" t="s">
        <v>131</v>
      </c>
      <c r="D253" s="171" t="s">
        <v>132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1848</v>
      </c>
      <c r="J253" s="175">
        <v>46068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-794.64</v>
      </c>
    </row>
    <row r="254" spans="1:16" ht="19.5" hidden="1" customHeight="1">
      <c r="A254" s="171" t="s">
        <v>1533</v>
      </c>
      <c r="B254" s="175">
        <v>46070</v>
      </c>
      <c r="C254" s="171" t="s">
        <v>115</v>
      </c>
      <c r="D254" s="171" t="s">
        <v>116</v>
      </c>
      <c r="E254" s="171" t="s">
        <v>43</v>
      </c>
      <c r="F254" s="171" t="s">
        <v>481</v>
      </c>
      <c r="G254" s="171" t="s">
        <v>214</v>
      </c>
      <c r="H254" s="176">
        <v>1</v>
      </c>
      <c r="I254" s="177">
        <v>1848</v>
      </c>
      <c r="J254" s="175">
        <v>46068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-25</v>
      </c>
    </row>
    <row r="255" spans="1:16" ht="19.5" hidden="1" customHeight="1">
      <c r="A255" s="171" t="s">
        <v>1534</v>
      </c>
      <c r="B255" s="175">
        <v>46070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2400</v>
      </c>
      <c r="J255" s="175">
        <v>46067</v>
      </c>
      <c r="K255" s="171" t="s">
        <v>113</v>
      </c>
      <c r="L255" s="171" t="s">
        <v>114</v>
      </c>
      <c r="M255" s="178">
        <v>0.43</v>
      </c>
      <c r="N255" s="176"/>
      <c r="O255" s="176">
        <v>41</v>
      </c>
      <c r="P255" s="179">
        <v>-136.83000000000001</v>
      </c>
    </row>
    <row r="256" spans="1:16" ht="19.5" hidden="1" customHeight="1">
      <c r="A256" s="171" t="s">
        <v>1534</v>
      </c>
      <c r="B256" s="175">
        <v>46070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2400</v>
      </c>
      <c r="J256" s="175">
        <v>46067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1270.48</v>
      </c>
    </row>
    <row r="257" spans="1:16" ht="19.5" hidden="1" customHeight="1">
      <c r="A257" s="171" t="s">
        <v>1534</v>
      </c>
      <c r="B257" s="175">
        <v>46070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2400</v>
      </c>
      <c r="J257" s="175">
        <v>46067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12.7</v>
      </c>
    </row>
    <row r="258" spans="1:16" ht="19.5" hidden="1" customHeight="1">
      <c r="A258" s="171" t="s">
        <v>1534</v>
      </c>
      <c r="B258" s="175">
        <v>46070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2400</v>
      </c>
      <c r="J258" s="175">
        <v>46067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1116.82</v>
      </c>
    </row>
    <row r="259" spans="1:16" ht="19.5" hidden="1" customHeight="1">
      <c r="A259" s="171" t="s">
        <v>1534</v>
      </c>
      <c r="B259" s="175">
        <v>46070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2400</v>
      </c>
      <c r="J259" s="175">
        <v>46067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-1032</v>
      </c>
    </row>
    <row r="260" spans="1:16" ht="19.5" hidden="1" customHeight="1">
      <c r="A260" s="171" t="s">
        <v>1534</v>
      </c>
      <c r="B260" s="175">
        <v>46070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2400</v>
      </c>
      <c r="J260" s="175">
        <v>46067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-10.88</v>
      </c>
    </row>
    <row r="261" spans="1:16" ht="19.5" hidden="1" customHeight="1">
      <c r="A261" s="171" t="s">
        <v>1535</v>
      </c>
      <c r="B261" s="175">
        <v>46070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-6.44</v>
      </c>
    </row>
    <row r="262" spans="1:16" ht="19.5" hidden="1" customHeight="1">
      <c r="A262" s="171" t="s">
        <v>1536</v>
      </c>
      <c r="B262" s="175">
        <v>46070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46069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-21.26</v>
      </c>
    </row>
    <row r="263" spans="1:16" ht="19.5" hidden="1" customHeight="1">
      <c r="A263" s="171" t="s">
        <v>1410</v>
      </c>
      <c r="B263" s="175">
        <v>46070</v>
      </c>
      <c r="C263" s="171" t="s">
        <v>110</v>
      </c>
      <c r="D263" s="171" t="s">
        <v>24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46061</v>
      </c>
      <c r="K263" s="171" t="s">
        <v>113</v>
      </c>
      <c r="L263" s="171" t="s">
        <v>114</v>
      </c>
      <c r="M263" s="178">
        <v>0</v>
      </c>
      <c r="N263" s="176"/>
      <c r="O263" s="176">
        <v>45</v>
      </c>
      <c r="P263" s="179">
        <v>-56.94</v>
      </c>
    </row>
    <row r="264" spans="1:16" ht="19.5" hidden="1" customHeight="1">
      <c r="A264" s="171" t="s">
        <v>1410</v>
      </c>
      <c r="B264" s="175">
        <v>46070</v>
      </c>
      <c r="C264" s="171" t="s">
        <v>115</v>
      </c>
      <c r="D264" s="171" t="s">
        <v>116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-12.51</v>
      </c>
    </row>
    <row r="265" spans="1:16" ht="19.5" hidden="1" customHeight="1">
      <c r="A265" s="171" t="s">
        <v>1537</v>
      </c>
      <c r="B265" s="175">
        <v>46070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46070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-18.690000000000001</v>
      </c>
    </row>
    <row r="266" spans="1:16" ht="19.5" hidden="1" customHeight="1">
      <c r="A266" s="171" t="s">
        <v>1410</v>
      </c>
      <c r="B266" s="175">
        <v>46070</v>
      </c>
      <c r="C266" s="171" t="s">
        <v>110</v>
      </c>
      <c r="D266" s="171" t="s">
        <v>117</v>
      </c>
      <c r="E266" s="171" t="s">
        <v>77</v>
      </c>
      <c r="F266" s="171" t="s">
        <v>194</v>
      </c>
      <c r="G266" s="171" t="s">
        <v>177</v>
      </c>
      <c r="H266" s="176">
        <v>1</v>
      </c>
      <c r="I266" s="177">
        <v>0</v>
      </c>
      <c r="J266" s="175">
        <v>46061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1410</v>
      </c>
      <c r="B267" s="175">
        <v>46070</v>
      </c>
      <c r="C267" s="171" t="s">
        <v>110</v>
      </c>
      <c r="D267" s="171" t="s">
        <v>118</v>
      </c>
      <c r="E267" s="171" t="s">
        <v>77</v>
      </c>
      <c r="F267" s="171" t="s">
        <v>194</v>
      </c>
      <c r="G267" s="171" t="s">
        <v>177</v>
      </c>
      <c r="H267" s="176">
        <v>1</v>
      </c>
      <c r="I267" s="177">
        <v>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-56.94</v>
      </c>
    </row>
    <row r="268" spans="1:16" ht="19.5" hidden="1" customHeight="1">
      <c r="A268" s="171" t="s">
        <v>1410</v>
      </c>
      <c r="B268" s="175">
        <v>46070</v>
      </c>
      <c r="C268" s="171" t="s">
        <v>115</v>
      </c>
      <c r="D268" s="171" t="s">
        <v>119</v>
      </c>
      <c r="E268" s="171" t="s">
        <v>77</v>
      </c>
      <c r="F268" s="171" t="s">
        <v>194</v>
      </c>
      <c r="G268" s="171" t="s">
        <v>177</v>
      </c>
      <c r="H268" s="176">
        <v>1</v>
      </c>
      <c r="I268" s="177">
        <v>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1536</v>
      </c>
      <c r="B269" s="175">
        <v>46070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2400</v>
      </c>
      <c r="J269" s="175">
        <v>46069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-131.82</v>
      </c>
    </row>
    <row r="270" spans="1:16" ht="19.5" hidden="1" customHeight="1">
      <c r="A270" s="171" t="s">
        <v>1536</v>
      </c>
      <c r="B270" s="175">
        <v>46070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2400</v>
      </c>
      <c r="J270" s="175">
        <v>46069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1119.05</v>
      </c>
    </row>
    <row r="271" spans="1:16" ht="19.5" hidden="1" customHeight="1">
      <c r="A271" s="171" t="s">
        <v>1536</v>
      </c>
      <c r="B271" s="175">
        <v>46070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2400</v>
      </c>
      <c r="J271" s="175">
        <v>46069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11.19</v>
      </c>
    </row>
    <row r="272" spans="1:16" ht="19.5" hidden="1" customHeight="1">
      <c r="A272" s="171" t="s">
        <v>1536</v>
      </c>
      <c r="B272" s="175">
        <v>46070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2400</v>
      </c>
      <c r="J272" s="175">
        <v>46069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1269.76</v>
      </c>
    </row>
    <row r="273" spans="1:16" ht="19.5" hidden="1" customHeight="1">
      <c r="A273" s="171" t="s">
        <v>1536</v>
      </c>
      <c r="B273" s="175">
        <v>46070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46069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-1032</v>
      </c>
    </row>
    <row r="274" spans="1:16" ht="19.5" hidden="1" customHeight="1">
      <c r="A274" s="171" t="s">
        <v>1536</v>
      </c>
      <c r="B274" s="175">
        <v>46070</v>
      </c>
      <c r="C274" s="171" t="s">
        <v>115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46069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-25</v>
      </c>
    </row>
    <row r="275" spans="1:16" ht="19.5" hidden="1" customHeight="1">
      <c r="A275" s="171" t="s">
        <v>1538</v>
      </c>
      <c r="B275" s="175">
        <v>46070</v>
      </c>
      <c r="C275" s="171" t="s">
        <v>110</v>
      </c>
      <c r="D275" s="171" t="s">
        <v>24</v>
      </c>
      <c r="E275" s="171" t="s">
        <v>78</v>
      </c>
      <c r="F275" s="171" t="s">
        <v>176</v>
      </c>
      <c r="G275" s="171" t="s">
        <v>177</v>
      </c>
      <c r="H275" s="176">
        <v>1</v>
      </c>
      <c r="I275" s="177">
        <v>6500</v>
      </c>
      <c r="J275" s="175">
        <v>46068</v>
      </c>
      <c r="K275" s="171" t="s">
        <v>113</v>
      </c>
      <c r="L275" s="171" t="s">
        <v>114</v>
      </c>
      <c r="M275" s="178">
        <v>0.43</v>
      </c>
      <c r="N275" s="176"/>
      <c r="O275" s="176">
        <v>41</v>
      </c>
      <c r="P275" s="179">
        <v>-263.19</v>
      </c>
    </row>
    <row r="276" spans="1:16" ht="19.5" hidden="1" customHeight="1">
      <c r="A276" s="171" t="s">
        <v>1538</v>
      </c>
      <c r="B276" s="175">
        <v>46070</v>
      </c>
      <c r="C276" s="171" t="s">
        <v>127</v>
      </c>
      <c r="D276" s="171" t="s">
        <v>128</v>
      </c>
      <c r="E276" s="171" t="s">
        <v>78</v>
      </c>
      <c r="F276" s="171" t="s">
        <v>176</v>
      </c>
      <c r="G276" s="171" t="s">
        <v>177</v>
      </c>
      <c r="H276" s="176">
        <v>1</v>
      </c>
      <c r="I276" s="177">
        <v>6500</v>
      </c>
      <c r="J276" s="175">
        <v>46068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2274.98</v>
      </c>
    </row>
    <row r="277" spans="1:16" ht="19.5" hidden="1" customHeight="1">
      <c r="A277" s="171" t="s">
        <v>1538</v>
      </c>
      <c r="B277" s="175">
        <v>46070</v>
      </c>
      <c r="C277" s="171" t="s">
        <v>127</v>
      </c>
      <c r="D277" s="171" t="s">
        <v>129</v>
      </c>
      <c r="E277" s="171" t="s">
        <v>78</v>
      </c>
      <c r="F277" s="171" t="s">
        <v>176</v>
      </c>
      <c r="G277" s="171" t="s">
        <v>177</v>
      </c>
      <c r="H277" s="176">
        <v>1</v>
      </c>
      <c r="I277" s="177">
        <v>6500</v>
      </c>
      <c r="J277" s="175">
        <v>46068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22.75</v>
      </c>
    </row>
    <row r="278" spans="1:16" ht="19.5" hidden="1" customHeight="1">
      <c r="A278" s="171" t="s">
        <v>1538</v>
      </c>
      <c r="B278" s="175">
        <v>46070</v>
      </c>
      <c r="C278" s="171" t="s">
        <v>127</v>
      </c>
      <c r="D278" s="171" t="s">
        <v>130</v>
      </c>
      <c r="E278" s="171" t="s">
        <v>78</v>
      </c>
      <c r="F278" s="171" t="s">
        <v>176</v>
      </c>
      <c r="G278" s="171" t="s">
        <v>177</v>
      </c>
      <c r="H278" s="176">
        <v>1</v>
      </c>
      <c r="I278" s="177">
        <v>6500</v>
      </c>
      <c r="J278" s="175">
        <v>46068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4202.2700000000004</v>
      </c>
    </row>
    <row r="279" spans="1:16" ht="19.5" hidden="1" customHeight="1">
      <c r="A279" s="171" t="s">
        <v>1538</v>
      </c>
      <c r="B279" s="175">
        <v>46070</v>
      </c>
      <c r="C279" s="171" t="s">
        <v>131</v>
      </c>
      <c r="D279" s="171" t="s">
        <v>132</v>
      </c>
      <c r="E279" s="171" t="s">
        <v>78</v>
      </c>
      <c r="F279" s="171" t="s">
        <v>176</v>
      </c>
      <c r="G279" s="171" t="s">
        <v>177</v>
      </c>
      <c r="H279" s="176">
        <v>1</v>
      </c>
      <c r="I279" s="177">
        <v>6500</v>
      </c>
      <c r="J279" s="175">
        <v>46068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-2795</v>
      </c>
    </row>
    <row r="280" spans="1:16" ht="19.5" hidden="1" customHeight="1">
      <c r="A280" s="171" t="s">
        <v>1538</v>
      </c>
      <c r="B280" s="175">
        <v>46070</v>
      </c>
      <c r="C280" s="171" t="s">
        <v>115</v>
      </c>
      <c r="D280" s="171" t="s">
        <v>116</v>
      </c>
      <c r="E280" s="171" t="s">
        <v>78</v>
      </c>
      <c r="F280" s="171" t="s">
        <v>176</v>
      </c>
      <c r="G280" s="171" t="s">
        <v>177</v>
      </c>
      <c r="H280" s="176">
        <v>1</v>
      </c>
      <c r="I280" s="177">
        <v>6500</v>
      </c>
      <c r="J280" s="175">
        <v>46068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-12</v>
      </c>
    </row>
    <row r="281" spans="1:16" ht="19.5" hidden="1" customHeight="1">
      <c r="A281" s="171" t="s">
        <v>1539</v>
      </c>
      <c r="B281" s="175">
        <v>46070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46065</v>
      </c>
      <c r="K281" s="171" t="s">
        <v>113</v>
      </c>
      <c r="L281" s="171" t="s">
        <v>114</v>
      </c>
      <c r="M281" s="178">
        <v>0</v>
      </c>
      <c r="N281" s="176"/>
      <c r="O281" s="176">
        <v>45</v>
      </c>
      <c r="P281" s="179">
        <v>-46.77</v>
      </c>
    </row>
    <row r="282" spans="1:16" ht="19.5" hidden="1" customHeight="1">
      <c r="A282" s="171" t="s">
        <v>1539</v>
      </c>
      <c r="B282" s="175">
        <v>46070</v>
      </c>
      <c r="C282" s="171" t="s">
        <v>115</v>
      </c>
      <c r="D282" s="171" t="s">
        <v>116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46065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-13.03</v>
      </c>
    </row>
    <row r="283" spans="1:16" ht="19.5" hidden="1" customHeight="1">
      <c r="A283" s="171" t="s">
        <v>1539</v>
      </c>
      <c r="B283" s="175">
        <v>46070</v>
      </c>
      <c r="C283" s="171" t="s">
        <v>110</v>
      </c>
      <c r="D283" s="171" t="s">
        <v>117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46065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0</v>
      </c>
    </row>
    <row r="284" spans="1:16" ht="19.5" hidden="1" customHeight="1">
      <c r="A284" s="171" t="s">
        <v>1539</v>
      </c>
      <c r="B284" s="175">
        <v>46070</v>
      </c>
      <c r="C284" s="171" t="s">
        <v>110</v>
      </c>
      <c r="D284" s="171" t="s">
        <v>118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46065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-46.77</v>
      </c>
    </row>
    <row r="285" spans="1:16" ht="19.5" hidden="1" customHeight="1">
      <c r="A285" s="171" t="s">
        <v>1539</v>
      </c>
      <c r="B285" s="175">
        <v>46070</v>
      </c>
      <c r="C285" s="171" t="s">
        <v>115</v>
      </c>
      <c r="D285" s="171" t="s">
        <v>119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46065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-15</v>
      </c>
    </row>
    <row r="286" spans="1:16" ht="19.5" hidden="1" customHeight="1">
      <c r="A286" s="171" t="s">
        <v>1540</v>
      </c>
      <c r="B286" s="175">
        <v>46070</v>
      </c>
      <c r="C286" s="171" t="s">
        <v>110</v>
      </c>
      <c r="D286" s="171" t="s">
        <v>24</v>
      </c>
      <c r="E286" s="171" t="s">
        <v>48</v>
      </c>
      <c r="F286" s="171" t="s">
        <v>198</v>
      </c>
      <c r="G286" s="171" t="s">
        <v>112</v>
      </c>
      <c r="H286" s="176">
        <v>1</v>
      </c>
      <c r="I286" s="177">
        <v>1682</v>
      </c>
      <c r="J286" s="175">
        <v>46068</v>
      </c>
      <c r="K286" s="171" t="s">
        <v>113</v>
      </c>
      <c r="L286" s="171" t="s">
        <v>114</v>
      </c>
      <c r="M286" s="178">
        <v>0.43</v>
      </c>
      <c r="N286" s="176"/>
      <c r="O286" s="176">
        <v>41</v>
      </c>
      <c r="P286" s="179">
        <v>-117.44</v>
      </c>
    </row>
    <row r="287" spans="1:16" ht="19.5" hidden="1" customHeight="1">
      <c r="A287" s="171" t="s">
        <v>1540</v>
      </c>
      <c r="B287" s="175">
        <v>46070</v>
      </c>
      <c r="C287" s="171" t="s">
        <v>127</v>
      </c>
      <c r="D287" s="171" t="s">
        <v>128</v>
      </c>
      <c r="E287" s="171" t="s">
        <v>48</v>
      </c>
      <c r="F287" s="171" t="s">
        <v>198</v>
      </c>
      <c r="G287" s="171" t="s">
        <v>112</v>
      </c>
      <c r="H287" s="176">
        <v>1</v>
      </c>
      <c r="I287" s="177">
        <v>1682</v>
      </c>
      <c r="J287" s="175">
        <v>46068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815.41</v>
      </c>
    </row>
    <row r="288" spans="1:16" ht="19.5" hidden="1" customHeight="1">
      <c r="A288" s="171" t="s">
        <v>1540</v>
      </c>
      <c r="B288" s="175">
        <v>46070</v>
      </c>
      <c r="C288" s="171" t="s">
        <v>127</v>
      </c>
      <c r="D288" s="171" t="s">
        <v>129</v>
      </c>
      <c r="E288" s="171" t="s">
        <v>48</v>
      </c>
      <c r="F288" s="171" t="s">
        <v>198</v>
      </c>
      <c r="G288" s="171" t="s">
        <v>112</v>
      </c>
      <c r="H288" s="176">
        <v>1</v>
      </c>
      <c r="I288" s="177">
        <v>1682</v>
      </c>
      <c r="J288" s="175">
        <v>46068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8.15</v>
      </c>
    </row>
    <row r="289" spans="1:16" ht="19.5" hidden="1" customHeight="1">
      <c r="A289" s="171" t="s">
        <v>1540</v>
      </c>
      <c r="B289" s="175">
        <v>46070</v>
      </c>
      <c r="C289" s="171" t="s">
        <v>127</v>
      </c>
      <c r="D289" s="171" t="s">
        <v>130</v>
      </c>
      <c r="E289" s="171" t="s">
        <v>48</v>
      </c>
      <c r="F289" s="171" t="s">
        <v>198</v>
      </c>
      <c r="G289" s="171" t="s">
        <v>112</v>
      </c>
      <c r="H289" s="176">
        <v>1</v>
      </c>
      <c r="I289" s="177">
        <v>1682</v>
      </c>
      <c r="J289" s="175">
        <v>46068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858.44</v>
      </c>
    </row>
    <row r="290" spans="1:16" ht="19.5" hidden="1" customHeight="1">
      <c r="A290" s="171" t="s">
        <v>1540</v>
      </c>
      <c r="B290" s="175">
        <v>46070</v>
      </c>
      <c r="C290" s="171" t="s">
        <v>131</v>
      </c>
      <c r="D290" s="171" t="s">
        <v>132</v>
      </c>
      <c r="E290" s="171" t="s">
        <v>48</v>
      </c>
      <c r="F290" s="171" t="s">
        <v>198</v>
      </c>
      <c r="G290" s="171" t="s">
        <v>112</v>
      </c>
      <c r="H290" s="176">
        <v>1</v>
      </c>
      <c r="I290" s="177">
        <v>1682</v>
      </c>
      <c r="J290" s="175">
        <v>46068</v>
      </c>
      <c r="K290" s="171" t="s">
        <v>113</v>
      </c>
      <c r="L290" s="171" t="s">
        <v>114</v>
      </c>
      <c r="M290" s="178">
        <v>0.43</v>
      </c>
      <c r="N290" s="176"/>
      <c r="O290" s="176"/>
      <c r="P290" s="179">
        <v>-723.26</v>
      </c>
    </row>
    <row r="291" spans="1:16" ht="19.5" hidden="1" customHeight="1">
      <c r="A291" s="171" t="s">
        <v>1540</v>
      </c>
      <c r="B291" s="175">
        <v>46070</v>
      </c>
      <c r="C291" s="171" t="s">
        <v>115</v>
      </c>
      <c r="D291" s="171" t="s">
        <v>116</v>
      </c>
      <c r="E291" s="171" t="s">
        <v>48</v>
      </c>
      <c r="F291" s="171" t="s">
        <v>198</v>
      </c>
      <c r="G291" s="171" t="s">
        <v>112</v>
      </c>
      <c r="H291" s="176">
        <v>1</v>
      </c>
      <c r="I291" s="177">
        <v>1682</v>
      </c>
      <c r="J291" s="175">
        <v>46068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-7.76</v>
      </c>
    </row>
    <row r="292" spans="1:16" ht="19.5" hidden="1" customHeight="1">
      <c r="A292" s="171" t="s">
        <v>1541</v>
      </c>
      <c r="B292" s="175">
        <v>46070</v>
      </c>
      <c r="C292" s="171" t="s">
        <v>110</v>
      </c>
      <c r="D292" s="171" t="s">
        <v>24</v>
      </c>
      <c r="E292" s="171" t="s">
        <v>77</v>
      </c>
      <c r="F292" s="171" t="s">
        <v>194</v>
      </c>
      <c r="G292" s="171" t="s">
        <v>177</v>
      </c>
      <c r="H292" s="176">
        <v>1</v>
      </c>
      <c r="I292" s="177">
        <v>0</v>
      </c>
      <c r="J292" s="175">
        <v>46058</v>
      </c>
      <c r="K292" s="171" t="s">
        <v>113</v>
      </c>
      <c r="L292" s="171" t="s">
        <v>114</v>
      </c>
      <c r="M292" s="178">
        <v>0</v>
      </c>
      <c r="N292" s="176"/>
      <c r="O292" s="176">
        <v>42</v>
      </c>
      <c r="P292" s="179">
        <v>-56.94</v>
      </c>
    </row>
    <row r="293" spans="1:16" ht="19.5" hidden="1" customHeight="1">
      <c r="A293" s="171" t="s">
        <v>1541</v>
      </c>
      <c r="B293" s="175">
        <v>46070</v>
      </c>
      <c r="C293" s="171" t="s">
        <v>115</v>
      </c>
      <c r="D293" s="171" t="s">
        <v>116</v>
      </c>
      <c r="E293" s="171" t="s">
        <v>77</v>
      </c>
      <c r="F293" s="171" t="s">
        <v>194</v>
      </c>
      <c r="G293" s="171" t="s">
        <v>177</v>
      </c>
      <c r="H293" s="176">
        <v>1</v>
      </c>
      <c r="I293" s="177">
        <v>0</v>
      </c>
      <c r="J293" s="175">
        <v>46058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-12.8</v>
      </c>
    </row>
    <row r="294" spans="1:16" ht="19.5" hidden="1" customHeight="1">
      <c r="A294" s="171" t="s">
        <v>1541</v>
      </c>
      <c r="B294" s="175">
        <v>46070</v>
      </c>
      <c r="C294" s="171" t="s">
        <v>110</v>
      </c>
      <c r="D294" s="171" t="s">
        <v>117</v>
      </c>
      <c r="E294" s="171" t="s">
        <v>77</v>
      </c>
      <c r="F294" s="171" t="s">
        <v>194</v>
      </c>
      <c r="G294" s="171" t="s">
        <v>177</v>
      </c>
      <c r="H294" s="176">
        <v>1</v>
      </c>
      <c r="I294" s="177">
        <v>0</v>
      </c>
      <c r="J294" s="175">
        <v>46058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1541</v>
      </c>
      <c r="B295" s="175">
        <v>46070</v>
      </c>
      <c r="C295" s="171" t="s">
        <v>110</v>
      </c>
      <c r="D295" s="171" t="s">
        <v>118</v>
      </c>
      <c r="E295" s="171" t="s">
        <v>77</v>
      </c>
      <c r="F295" s="171" t="s">
        <v>194</v>
      </c>
      <c r="G295" s="171" t="s">
        <v>177</v>
      </c>
      <c r="H295" s="176">
        <v>1</v>
      </c>
      <c r="I295" s="177">
        <v>0</v>
      </c>
      <c r="J295" s="175">
        <v>46058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-56.94</v>
      </c>
    </row>
    <row r="296" spans="1:16" ht="19.5" hidden="1" customHeight="1">
      <c r="A296" s="171" t="s">
        <v>1540</v>
      </c>
      <c r="B296" s="175">
        <v>46070</v>
      </c>
      <c r="C296" s="171" t="s">
        <v>115</v>
      </c>
      <c r="D296" s="171" t="s">
        <v>135</v>
      </c>
      <c r="E296" s="171" t="s">
        <v>48</v>
      </c>
      <c r="F296" s="171" t="s">
        <v>198</v>
      </c>
      <c r="G296" s="171" t="s">
        <v>112</v>
      </c>
      <c r="H296" s="176">
        <v>1</v>
      </c>
      <c r="I296" s="177">
        <v>0</v>
      </c>
      <c r="J296" s="175">
        <v>46068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-15.49</v>
      </c>
    </row>
    <row r="297" spans="1:16" ht="19.5" hidden="1" customHeight="1">
      <c r="A297" s="171" t="s">
        <v>1542</v>
      </c>
      <c r="B297" s="175">
        <v>46070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46057</v>
      </c>
      <c r="K297" s="171" t="s">
        <v>113</v>
      </c>
      <c r="L297" s="171" t="s">
        <v>114</v>
      </c>
      <c r="M297" s="178">
        <v>0</v>
      </c>
      <c r="N297" s="176"/>
      <c r="O297" s="176">
        <v>42</v>
      </c>
      <c r="P297" s="179">
        <v>-46.77</v>
      </c>
    </row>
    <row r="298" spans="1:16" ht="19.5" hidden="1" customHeight="1">
      <c r="A298" s="171" t="s">
        <v>1542</v>
      </c>
      <c r="B298" s="175">
        <v>46070</v>
      </c>
      <c r="C298" s="171" t="s">
        <v>115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46057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-11.91</v>
      </c>
    </row>
    <row r="299" spans="1:16" ht="19.5" hidden="1" customHeight="1">
      <c r="A299" s="171" t="s">
        <v>1542</v>
      </c>
      <c r="B299" s="175">
        <v>46070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46057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1542</v>
      </c>
      <c r="B300" s="175">
        <v>46070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46057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1542</v>
      </c>
      <c r="B301" s="175">
        <v>46070</v>
      </c>
      <c r="C301" s="171" t="s">
        <v>115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46057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1543</v>
      </c>
      <c r="B302" s="175">
        <v>46070</v>
      </c>
      <c r="C302" s="171" t="s">
        <v>110</v>
      </c>
      <c r="D302" s="171" t="s">
        <v>24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5000</v>
      </c>
      <c r="J302" s="175">
        <v>46068</v>
      </c>
      <c r="K302" s="171" t="s">
        <v>113</v>
      </c>
      <c r="L302" s="171" t="s">
        <v>114</v>
      </c>
      <c r="M302" s="178">
        <v>0.43</v>
      </c>
      <c r="N302" s="176"/>
      <c r="O302" s="176">
        <v>41</v>
      </c>
      <c r="P302" s="179">
        <v>-222.69</v>
      </c>
    </row>
    <row r="303" spans="1:16" ht="19.5" hidden="1" customHeight="1">
      <c r="A303" s="171" t="s">
        <v>1543</v>
      </c>
      <c r="B303" s="175">
        <v>46070</v>
      </c>
      <c r="C303" s="171" t="s">
        <v>127</v>
      </c>
      <c r="D303" s="171" t="s">
        <v>128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5000</v>
      </c>
      <c r="J303" s="175">
        <v>46068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2100.0500000000002</v>
      </c>
    </row>
    <row r="304" spans="1:16" ht="19.5" hidden="1" customHeight="1">
      <c r="A304" s="171" t="s">
        <v>1543</v>
      </c>
      <c r="B304" s="175">
        <v>46070</v>
      </c>
      <c r="C304" s="171" t="s">
        <v>127</v>
      </c>
      <c r="D304" s="171" t="s">
        <v>129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5000</v>
      </c>
      <c r="J304" s="175">
        <v>46068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21</v>
      </c>
    </row>
    <row r="305" spans="1:16" ht="19.5" hidden="1" customHeight="1">
      <c r="A305" s="171" t="s">
        <v>1543</v>
      </c>
      <c r="B305" s="175">
        <v>46070</v>
      </c>
      <c r="C305" s="171" t="s">
        <v>127</v>
      </c>
      <c r="D305" s="171" t="s">
        <v>130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5000</v>
      </c>
      <c r="J305" s="175">
        <v>46068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2878.95</v>
      </c>
    </row>
    <row r="306" spans="1:16" ht="19.5" hidden="1" customHeight="1">
      <c r="A306" s="171" t="s">
        <v>1543</v>
      </c>
      <c r="B306" s="175">
        <v>46070</v>
      </c>
      <c r="C306" s="171" t="s">
        <v>131</v>
      </c>
      <c r="D306" s="171" t="s">
        <v>132</v>
      </c>
      <c r="E306" s="171" t="s">
        <v>79</v>
      </c>
      <c r="F306" s="171" t="s">
        <v>441</v>
      </c>
      <c r="G306" s="171" t="s">
        <v>177</v>
      </c>
      <c r="H306" s="176">
        <v>1</v>
      </c>
      <c r="I306" s="177">
        <v>5000</v>
      </c>
      <c r="J306" s="175">
        <v>46068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-2150</v>
      </c>
    </row>
    <row r="307" spans="1:16" ht="19.5" hidden="1" customHeight="1">
      <c r="A307" s="171" t="s">
        <v>1544</v>
      </c>
      <c r="B307" s="175">
        <v>46070</v>
      </c>
      <c r="C307" s="171" t="s">
        <v>110</v>
      </c>
      <c r="D307" s="171" t="s">
        <v>24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2400</v>
      </c>
      <c r="J307" s="175">
        <v>46069</v>
      </c>
      <c r="K307" s="171" t="s">
        <v>113</v>
      </c>
      <c r="L307" s="171" t="s">
        <v>114</v>
      </c>
      <c r="M307" s="178">
        <v>0.43</v>
      </c>
      <c r="N307" s="176"/>
      <c r="O307" s="176">
        <v>40</v>
      </c>
      <c r="P307" s="179">
        <v>-131.82</v>
      </c>
    </row>
    <row r="308" spans="1:16" ht="19.5" hidden="1" customHeight="1">
      <c r="A308" s="171" t="s">
        <v>1544</v>
      </c>
      <c r="B308" s="175">
        <v>46070</v>
      </c>
      <c r="C308" s="171" t="s">
        <v>127</v>
      </c>
      <c r="D308" s="171" t="s">
        <v>128</v>
      </c>
      <c r="E308" s="171" t="s">
        <v>41</v>
      </c>
      <c r="F308" s="171" t="s">
        <v>138</v>
      </c>
      <c r="G308" s="171" t="s">
        <v>112</v>
      </c>
      <c r="H308" s="176">
        <v>1</v>
      </c>
      <c r="I308" s="177">
        <v>2400</v>
      </c>
      <c r="J308" s="175">
        <v>46069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892.79</v>
      </c>
    </row>
    <row r="309" spans="1:16" ht="19.5" hidden="1" customHeight="1">
      <c r="A309" s="171" t="s">
        <v>1544</v>
      </c>
      <c r="B309" s="175">
        <v>46070</v>
      </c>
      <c r="C309" s="171" t="s">
        <v>127</v>
      </c>
      <c r="D309" s="171" t="s">
        <v>129</v>
      </c>
      <c r="E309" s="171" t="s">
        <v>41</v>
      </c>
      <c r="F309" s="171" t="s">
        <v>138</v>
      </c>
      <c r="G309" s="171" t="s">
        <v>112</v>
      </c>
      <c r="H309" s="176">
        <v>1</v>
      </c>
      <c r="I309" s="177">
        <v>2400</v>
      </c>
      <c r="J309" s="175">
        <v>46069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1544</v>
      </c>
      <c r="B310" s="175">
        <v>46070</v>
      </c>
      <c r="C310" s="171" t="s">
        <v>127</v>
      </c>
      <c r="D310" s="171" t="s">
        <v>130</v>
      </c>
      <c r="E310" s="171" t="s">
        <v>41</v>
      </c>
      <c r="F310" s="171" t="s">
        <v>138</v>
      </c>
      <c r="G310" s="171" t="s">
        <v>112</v>
      </c>
      <c r="H310" s="176">
        <v>1</v>
      </c>
      <c r="I310" s="177">
        <v>2400</v>
      </c>
      <c r="J310" s="175">
        <v>46069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1507.21</v>
      </c>
    </row>
    <row r="311" spans="1:16" ht="19.5" hidden="1" customHeight="1">
      <c r="A311" s="171" t="s">
        <v>1544</v>
      </c>
      <c r="B311" s="175">
        <v>46070</v>
      </c>
      <c r="C311" s="171" t="s">
        <v>131</v>
      </c>
      <c r="D311" s="171" t="s">
        <v>132</v>
      </c>
      <c r="E311" s="171" t="s">
        <v>41</v>
      </c>
      <c r="F311" s="171" t="s">
        <v>138</v>
      </c>
      <c r="G311" s="171" t="s">
        <v>112</v>
      </c>
      <c r="H311" s="176">
        <v>1</v>
      </c>
      <c r="I311" s="177">
        <v>2400</v>
      </c>
      <c r="J311" s="175">
        <v>46069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-1032</v>
      </c>
    </row>
    <row r="312" spans="1:16" ht="19.5" hidden="1" customHeight="1">
      <c r="A312" s="171" t="s">
        <v>1545</v>
      </c>
      <c r="B312" s="175">
        <v>46070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2400</v>
      </c>
      <c r="J312" s="175">
        <v>46069</v>
      </c>
      <c r="K312" s="171" t="s">
        <v>113</v>
      </c>
      <c r="L312" s="171" t="s">
        <v>114</v>
      </c>
      <c r="M312" s="178">
        <v>0.43</v>
      </c>
      <c r="N312" s="176"/>
      <c r="O312" s="176">
        <v>40</v>
      </c>
      <c r="P312" s="179">
        <v>-131.82</v>
      </c>
    </row>
    <row r="313" spans="1:16" ht="19.5" hidden="1" customHeight="1">
      <c r="A313" s="171" t="s">
        <v>1545</v>
      </c>
      <c r="B313" s="175">
        <v>46070</v>
      </c>
      <c r="C313" s="171" t="s">
        <v>127</v>
      </c>
      <c r="D313" s="171" t="s">
        <v>128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46069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865.8</v>
      </c>
    </row>
    <row r="314" spans="1:16" ht="19.5" hidden="1" customHeight="1">
      <c r="A314" s="171" t="s">
        <v>1545</v>
      </c>
      <c r="B314" s="175">
        <v>46070</v>
      </c>
      <c r="C314" s="171" t="s">
        <v>127</v>
      </c>
      <c r="D314" s="171" t="s">
        <v>129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46069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1545</v>
      </c>
      <c r="B315" s="175">
        <v>46070</v>
      </c>
      <c r="C315" s="171" t="s">
        <v>127</v>
      </c>
      <c r="D315" s="171" t="s">
        <v>130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46069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1534.2</v>
      </c>
    </row>
    <row r="316" spans="1:16" ht="19.5" hidden="1" customHeight="1">
      <c r="A316" s="171" t="s">
        <v>1545</v>
      </c>
      <c r="B316" s="175">
        <v>46070</v>
      </c>
      <c r="C316" s="171" t="s">
        <v>131</v>
      </c>
      <c r="D316" s="171" t="s">
        <v>132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46069</v>
      </c>
      <c r="K316" s="171" t="s">
        <v>113</v>
      </c>
      <c r="L316" s="171" t="s">
        <v>114</v>
      </c>
      <c r="M316" s="178">
        <v>0.43</v>
      </c>
      <c r="N316" s="176"/>
      <c r="O316" s="176"/>
      <c r="P316" s="179">
        <v>-1032</v>
      </c>
    </row>
    <row r="317" spans="1:16" ht="19.5" hidden="1" customHeight="1">
      <c r="A317" s="171" t="s">
        <v>1546</v>
      </c>
      <c r="B317" s="175">
        <v>46070</v>
      </c>
      <c r="C317" s="171" t="s">
        <v>115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46070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-15.5</v>
      </c>
    </row>
    <row r="318" spans="1:16" ht="19.5" hidden="1" customHeight="1">
      <c r="A318" s="171" t="s">
        <v>1547</v>
      </c>
      <c r="B318" s="175">
        <v>46070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46067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1547</v>
      </c>
      <c r="B319" s="175">
        <v>46070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46067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1547</v>
      </c>
      <c r="B320" s="175">
        <v>46070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46067</v>
      </c>
      <c r="K320" s="171" t="s">
        <v>113</v>
      </c>
      <c r="L320" s="171" t="s">
        <v>114</v>
      </c>
      <c r="M320" s="178">
        <v>0</v>
      </c>
      <c r="N320" s="176"/>
      <c r="O320" s="176">
        <v>41</v>
      </c>
      <c r="P320" s="179">
        <v>-46.77</v>
      </c>
    </row>
    <row r="321" spans="1:16" ht="19.5" hidden="1" customHeight="1">
      <c r="A321" s="171" t="s">
        <v>1547</v>
      </c>
      <c r="B321" s="175">
        <v>46070</v>
      </c>
      <c r="C321" s="171" t="s">
        <v>115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46067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-15.24</v>
      </c>
    </row>
    <row r="322" spans="1:16" ht="19.5" hidden="1" customHeight="1">
      <c r="A322" s="171" t="s">
        <v>1548</v>
      </c>
      <c r="B322" s="175">
        <v>46070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46070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-268.82</v>
      </c>
    </row>
    <row r="323" spans="1:16" ht="19.5" hidden="1" customHeight="1">
      <c r="A323" s="171" t="s">
        <v>1549</v>
      </c>
      <c r="B323" s="175">
        <v>46070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46070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-267.23</v>
      </c>
    </row>
    <row r="324" spans="1:16" ht="19.5" hidden="1" customHeight="1">
      <c r="A324" s="171" t="s">
        <v>1388</v>
      </c>
      <c r="B324" s="175">
        <v>46070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46070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-317.89999999999998</v>
      </c>
    </row>
    <row r="325" spans="1:16" ht="19.5" hidden="1" customHeight="1">
      <c r="A325" s="171" t="s">
        <v>1389</v>
      </c>
      <c r="B325" s="175">
        <v>46070</v>
      </c>
      <c r="C325" s="171" t="s">
        <v>151</v>
      </c>
      <c r="D325" s="171" t="s">
        <v>152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46070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-50.72</v>
      </c>
    </row>
    <row r="326" spans="1:16" ht="19.5" hidden="1" customHeight="1">
      <c r="A326" s="171" t="s">
        <v>1390</v>
      </c>
      <c r="B326" s="175">
        <v>46070</v>
      </c>
      <c r="C326" s="171" t="s">
        <v>151</v>
      </c>
      <c r="D326" s="171" t="s">
        <v>152</v>
      </c>
      <c r="E326" s="171" t="s">
        <v>125</v>
      </c>
      <c r="F326" s="171" t="s">
        <v>125</v>
      </c>
      <c r="G326" s="171" t="s">
        <v>125</v>
      </c>
      <c r="H326" s="176">
        <v>0</v>
      </c>
      <c r="I326" s="177">
        <v>0</v>
      </c>
      <c r="J326" s="175">
        <v>46070</v>
      </c>
      <c r="K326" s="171" t="s">
        <v>125</v>
      </c>
      <c r="L326" s="171" t="s">
        <v>125</v>
      </c>
      <c r="M326" s="178">
        <v>0</v>
      </c>
      <c r="N326" s="176"/>
      <c r="O326" s="176"/>
      <c r="P326" s="179">
        <v>-46.97</v>
      </c>
    </row>
    <row r="327" spans="1:16" ht="19.5" hidden="1" customHeight="1">
      <c r="A327" s="171" t="s">
        <v>1356</v>
      </c>
      <c r="B327" s="175">
        <v>46070</v>
      </c>
      <c r="C327" s="171" t="s">
        <v>151</v>
      </c>
      <c r="D327" s="171" t="s">
        <v>152</v>
      </c>
      <c r="E327" s="171" t="s">
        <v>125</v>
      </c>
      <c r="F327" s="171" t="s">
        <v>125</v>
      </c>
      <c r="G327" s="171" t="s">
        <v>125</v>
      </c>
      <c r="H327" s="176">
        <v>0</v>
      </c>
      <c r="I327" s="177">
        <v>0</v>
      </c>
      <c r="J327" s="175">
        <v>46070</v>
      </c>
      <c r="K327" s="171" t="s">
        <v>125</v>
      </c>
      <c r="L327" s="171" t="s">
        <v>125</v>
      </c>
      <c r="M327" s="178">
        <v>0</v>
      </c>
      <c r="N327" s="176"/>
      <c r="O327" s="176"/>
      <c r="P327" s="179">
        <v>-301.12</v>
      </c>
    </row>
    <row r="328" spans="1:16" ht="19.5" hidden="1" customHeight="1">
      <c r="A328" s="171" t="s">
        <v>150</v>
      </c>
      <c r="B328" s="175">
        <v>46070</v>
      </c>
      <c r="C328" s="171" t="s">
        <v>151</v>
      </c>
      <c r="D328" s="171" t="s">
        <v>152</v>
      </c>
      <c r="E328" s="171" t="s">
        <v>125</v>
      </c>
      <c r="F328" s="171" t="s">
        <v>125</v>
      </c>
      <c r="G328" s="171" t="s">
        <v>125</v>
      </c>
      <c r="H328" s="176">
        <v>0</v>
      </c>
      <c r="I328" s="177">
        <v>0</v>
      </c>
      <c r="J328" s="175">
        <v>46070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-905.9</v>
      </c>
    </row>
    <row r="329" spans="1:16" ht="19.5" hidden="1" customHeight="1">
      <c r="A329" s="171" t="s">
        <v>155</v>
      </c>
      <c r="B329" s="175">
        <v>46070</v>
      </c>
      <c r="C329" s="171" t="s">
        <v>151</v>
      </c>
      <c r="D329" s="171" t="s">
        <v>156</v>
      </c>
      <c r="E329" s="171" t="s">
        <v>125</v>
      </c>
      <c r="F329" s="171" t="s">
        <v>125</v>
      </c>
      <c r="G329" s="171" t="s">
        <v>125</v>
      </c>
      <c r="H329" s="176">
        <v>0</v>
      </c>
      <c r="I329" s="177">
        <v>0</v>
      </c>
      <c r="J329" s="175">
        <v>46070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-2499.64</v>
      </c>
    </row>
    <row r="330" spans="1:16" ht="19.5" hidden="1" customHeight="1">
      <c r="A330" s="171" t="s">
        <v>1550</v>
      </c>
      <c r="B330" s="175">
        <v>46071</v>
      </c>
      <c r="C330" s="171" t="s">
        <v>110</v>
      </c>
      <c r="D330" s="171" t="s">
        <v>24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>
        <v>42</v>
      </c>
      <c r="P330" s="179">
        <v>-56.94</v>
      </c>
    </row>
    <row r="331" spans="1:16" ht="19.5" hidden="1" customHeight="1">
      <c r="A331" s="171" t="s">
        <v>1550</v>
      </c>
      <c r="B331" s="175">
        <v>46071</v>
      </c>
      <c r="C331" s="171" t="s">
        <v>115</v>
      </c>
      <c r="D331" s="171" t="s">
        <v>116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-15.25</v>
      </c>
    </row>
    <row r="332" spans="1:16" ht="19.5" hidden="1" customHeight="1">
      <c r="A332" s="171" t="s">
        <v>1550</v>
      </c>
      <c r="B332" s="175">
        <v>46071</v>
      </c>
      <c r="C332" s="171" t="s">
        <v>110</v>
      </c>
      <c r="D332" s="171" t="s">
        <v>117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hidden="1" customHeight="1">
      <c r="A333" s="171" t="s">
        <v>1550</v>
      </c>
      <c r="B333" s="175">
        <v>46071</v>
      </c>
      <c r="C333" s="171" t="s">
        <v>110</v>
      </c>
      <c r="D333" s="171" t="s">
        <v>118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46055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-56.94</v>
      </c>
    </row>
    <row r="334" spans="1:16" ht="19.5" hidden="1" customHeight="1">
      <c r="A334" s="171" t="s">
        <v>1550</v>
      </c>
      <c r="B334" s="175">
        <v>46071</v>
      </c>
      <c r="C334" s="171" t="s">
        <v>115</v>
      </c>
      <c r="D334" s="171" t="s">
        <v>119</v>
      </c>
      <c r="E334" s="171" t="s">
        <v>78</v>
      </c>
      <c r="F334" s="171" t="s">
        <v>176</v>
      </c>
      <c r="G334" s="171" t="s">
        <v>177</v>
      </c>
      <c r="H334" s="176">
        <v>1</v>
      </c>
      <c r="I334" s="177">
        <v>0</v>
      </c>
      <c r="J334" s="175">
        <v>46055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-15</v>
      </c>
    </row>
    <row r="335" spans="1:16" ht="19.5" hidden="1" customHeight="1">
      <c r="A335" s="171" t="s">
        <v>1551</v>
      </c>
      <c r="B335" s="175">
        <v>46071</v>
      </c>
      <c r="C335" s="171" t="s">
        <v>115</v>
      </c>
      <c r="D335" s="171" t="s">
        <v>135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46071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-17.61</v>
      </c>
    </row>
    <row r="336" spans="1:16" ht="19.5" hidden="1" customHeight="1">
      <c r="A336" s="171" t="s">
        <v>1552</v>
      </c>
      <c r="B336" s="175">
        <v>46071</v>
      </c>
      <c r="C336" s="171" t="s">
        <v>110</v>
      </c>
      <c r="D336" s="171" t="s">
        <v>24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46059</v>
      </c>
      <c r="K336" s="171" t="s">
        <v>113</v>
      </c>
      <c r="L336" s="171" t="s">
        <v>114</v>
      </c>
      <c r="M336" s="178">
        <v>0</v>
      </c>
      <c r="N336" s="176"/>
      <c r="O336" s="176">
        <v>42</v>
      </c>
      <c r="P336" s="179">
        <v>-46.77</v>
      </c>
    </row>
    <row r="337" spans="1:16" ht="19.5" hidden="1" customHeight="1">
      <c r="A337" s="171" t="s">
        <v>1552</v>
      </c>
      <c r="B337" s="175">
        <v>46071</v>
      </c>
      <c r="C337" s="171" t="s">
        <v>115</v>
      </c>
      <c r="D337" s="171" t="s">
        <v>116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46059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-21.73</v>
      </c>
    </row>
    <row r="338" spans="1:16" ht="19.5" hidden="1" customHeight="1">
      <c r="A338" s="171" t="s">
        <v>1552</v>
      </c>
      <c r="B338" s="175">
        <v>46071</v>
      </c>
      <c r="C338" s="171" t="s">
        <v>110</v>
      </c>
      <c r="D338" s="171" t="s">
        <v>117</v>
      </c>
      <c r="E338" s="171" t="s">
        <v>42</v>
      </c>
      <c r="F338" s="171" t="s">
        <v>248</v>
      </c>
      <c r="G338" s="171" t="s">
        <v>112</v>
      </c>
      <c r="H338" s="176">
        <v>1</v>
      </c>
      <c r="I338" s="177">
        <v>0</v>
      </c>
      <c r="J338" s="175">
        <v>46059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hidden="1" customHeight="1">
      <c r="A339" s="171" t="s">
        <v>1552</v>
      </c>
      <c r="B339" s="175">
        <v>46071</v>
      </c>
      <c r="C339" s="171" t="s">
        <v>110</v>
      </c>
      <c r="D339" s="171" t="s">
        <v>118</v>
      </c>
      <c r="E339" s="171" t="s">
        <v>42</v>
      </c>
      <c r="F339" s="171" t="s">
        <v>248</v>
      </c>
      <c r="G339" s="171" t="s">
        <v>112</v>
      </c>
      <c r="H339" s="176">
        <v>1</v>
      </c>
      <c r="I339" s="177">
        <v>0</v>
      </c>
      <c r="J339" s="175">
        <v>46059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-46.77</v>
      </c>
    </row>
    <row r="340" spans="1:16" ht="19.5" hidden="1" customHeight="1">
      <c r="A340" s="171" t="s">
        <v>1552</v>
      </c>
      <c r="B340" s="175">
        <v>46071</v>
      </c>
      <c r="C340" s="171" t="s">
        <v>115</v>
      </c>
      <c r="D340" s="171" t="s">
        <v>119</v>
      </c>
      <c r="E340" s="171" t="s">
        <v>42</v>
      </c>
      <c r="F340" s="171" t="s">
        <v>248</v>
      </c>
      <c r="G340" s="171" t="s">
        <v>112</v>
      </c>
      <c r="H340" s="176">
        <v>1</v>
      </c>
      <c r="I340" s="177">
        <v>0</v>
      </c>
      <c r="J340" s="175">
        <v>46059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hidden="1" customHeight="1">
      <c r="A341" s="171" t="s">
        <v>1553</v>
      </c>
      <c r="B341" s="175">
        <v>46071</v>
      </c>
      <c r="C341" s="171" t="s">
        <v>115</v>
      </c>
      <c r="D341" s="171" t="s">
        <v>135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46071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-12.34</v>
      </c>
    </row>
    <row r="342" spans="1:16" ht="19.5" hidden="1" customHeight="1">
      <c r="A342" s="171" t="s">
        <v>1554</v>
      </c>
      <c r="B342" s="175">
        <v>46071</v>
      </c>
      <c r="C342" s="171" t="s">
        <v>110</v>
      </c>
      <c r="D342" s="171" t="s">
        <v>24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46066</v>
      </c>
      <c r="K342" s="171" t="s">
        <v>113</v>
      </c>
      <c r="L342" s="171" t="s">
        <v>114</v>
      </c>
      <c r="M342" s="178">
        <v>0</v>
      </c>
      <c r="N342" s="176"/>
      <c r="O342" s="176">
        <v>44</v>
      </c>
      <c r="P342" s="179">
        <v>-46.77</v>
      </c>
    </row>
    <row r="343" spans="1:16" ht="19.5" hidden="1" customHeight="1">
      <c r="A343" s="171" t="s">
        <v>1554</v>
      </c>
      <c r="B343" s="175">
        <v>46071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0</v>
      </c>
      <c r="J343" s="175">
        <v>46066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-12.46</v>
      </c>
    </row>
    <row r="344" spans="1:16" ht="19.5" hidden="1" customHeight="1">
      <c r="A344" s="171" t="s">
        <v>1554</v>
      </c>
      <c r="B344" s="175">
        <v>46071</v>
      </c>
      <c r="C344" s="171" t="s">
        <v>110</v>
      </c>
      <c r="D344" s="171" t="s">
        <v>117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0</v>
      </c>
      <c r="J344" s="175">
        <v>46066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0</v>
      </c>
    </row>
    <row r="345" spans="1:16" ht="19.5" hidden="1" customHeight="1">
      <c r="A345" s="171" t="s">
        <v>1554</v>
      </c>
      <c r="B345" s="175">
        <v>46071</v>
      </c>
      <c r="C345" s="171" t="s">
        <v>110</v>
      </c>
      <c r="D345" s="171" t="s">
        <v>118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46066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-46.77</v>
      </c>
    </row>
    <row r="346" spans="1:16" ht="19.5" hidden="1" customHeight="1">
      <c r="A346" s="171" t="s">
        <v>1554</v>
      </c>
      <c r="B346" s="175">
        <v>46071</v>
      </c>
      <c r="C346" s="171" t="s">
        <v>115</v>
      </c>
      <c r="D346" s="171" t="s">
        <v>119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46066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</v>
      </c>
    </row>
    <row r="347" spans="1:16" ht="19.5" hidden="1" customHeight="1">
      <c r="A347" s="171" t="s">
        <v>1555</v>
      </c>
      <c r="B347" s="175">
        <v>46071</v>
      </c>
      <c r="C347" s="171" t="s">
        <v>110</v>
      </c>
      <c r="D347" s="171" t="s">
        <v>24</v>
      </c>
      <c r="E347" s="171" t="s">
        <v>43</v>
      </c>
      <c r="F347" s="171" t="s">
        <v>481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113</v>
      </c>
      <c r="L347" s="171" t="s">
        <v>114</v>
      </c>
      <c r="M347" s="178">
        <v>0</v>
      </c>
      <c r="N347" s="176"/>
      <c r="O347" s="176">
        <v>45</v>
      </c>
      <c r="P347" s="179">
        <v>-46.77</v>
      </c>
    </row>
    <row r="348" spans="1:16" ht="19.5" hidden="1" customHeight="1">
      <c r="A348" s="171" t="s">
        <v>1555</v>
      </c>
      <c r="B348" s="175">
        <v>46071</v>
      </c>
      <c r="C348" s="171" t="s">
        <v>115</v>
      </c>
      <c r="D348" s="171" t="s">
        <v>116</v>
      </c>
      <c r="E348" s="171" t="s">
        <v>43</v>
      </c>
      <c r="F348" s="171" t="s">
        <v>481</v>
      </c>
      <c r="G348" s="171" t="s">
        <v>214</v>
      </c>
      <c r="H348" s="176">
        <v>1</v>
      </c>
      <c r="I348" s="177">
        <v>0</v>
      </c>
      <c r="J348" s="175">
        <v>46064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-13.73</v>
      </c>
    </row>
    <row r="349" spans="1:16" ht="19.5" hidden="1" customHeight="1">
      <c r="A349" s="171" t="s">
        <v>1555</v>
      </c>
      <c r="B349" s="175">
        <v>46071</v>
      </c>
      <c r="C349" s="171" t="s">
        <v>110</v>
      </c>
      <c r="D349" s="171" t="s">
        <v>117</v>
      </c>
      <c r="E349" s="171" t="s">
        <v>43</v>
      </c>
      <c r="F349" s="171" t="s">
        <v>481</v>
      </c>
      <c r="G349" s="171" t="s">
        <v>214</v>
      </c>
      <c r="H349" s="176">
        <v>1</v>
      </c>
      <c r="I349" s="177">
        <v>0</v>
      </c>
      <c r="J349" s="175">
        <v>46064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0</v>
      </c>
    </row>
    <row r="350" spans="1:16" ht="19.5" hidden="1" customHeight="1">
      <c r="A350" s="171" t="s">
        <v>1555</v>
      </c>
      <c r="B350" s="175">
        <v>46071</v>
      </c>
      <c r="C350" s="171" t="s">
        <v>110</v>
      </c>
      <c r="D350" s="171" t="s">
        <v>118</v>
      </c>
      <c r="E350" s="171" t="s">
        <v>43</v>
      </c>
      <c r="F350" s="171" t="s">
        <v>481</v>
      </c>
      <c r="G350" s="171" t="s">
        <v>214</v>
      </c>
      <c r="H350" s="176">
        <v>1</v>
      </c>
      <c r="I350" s="177">
        <v>0</v>
      </c>
      <c r="J350" s="175">
        <v>46064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-46.77</v>
      </c>
    </row>
    <row r="351" spans="1:16" ht="19.5" hidden="1" customHeight="1">
      <c r="A351" s="171" t="s">
        <v>1555</v>
      </c>
      <c r="B351" s="175">
        <v>46071</v>
      </c>
      <c r="C351" s="171" t="s">
        <v>115</v>
      </c>
      <c r="D351" s="171" t="s">
        <v>119</v>
      </c>
      <c r="E351" s="171" t="s">
        <v>43</v>
      </c>
      <c r="F351" s="171" t="s">
        <v>481</v>
      </c>
      <c r="G351" s="171" t="s">
        <v>214</v>
      </c>
      <c r="H351" s="176">
        <v>1</v>
      </c>
      <c r="I351" s="177">
        <v>0</v>
      </c>
      <c r="J351" s="175">
        <v>46064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</v>
      </c>
    </row>
    <row r="352" spans="1:16" ht="19.5" hidden="1" customHeight="1">
      <c r="A352" s="171" t="s">
        <v>1556</v>
      </c>
      <c r="B352" s="175">
        <v>46071</v>
      </c>
      <c r="C352" s="171" t="s">
        <v>110</v>
      </c>
      <c r="D352" s="171" t="s">
        <v>24</v>
      </c>
      <c r="E352" s="171" t="s">
        <v>72</v>
      </c>
      <c r="F352" s="171" t="s">
        <v>719</v>
      </c>
      <c r="G352" s="171" t="s">
        <v>177</v>
      </c>
      <c r="H352" s="176">
        <v>1</v>
      </c>
      <c r="I352" s="177">
        <v>0</v>
      </c>
      <c r="J352" s="175">
        <v>46064</v>
      </c>
      <c r="K352" s="171" t="s">
        <v>113</v>
      </c>
      <c r="L352" s="171" t="s">
        <v>114</v>
      </c>
      <c r="M352" s="178">
        <v>0</v>
      </c>
      <c r="N352" s="176"/>
      <c r="O352" s="176">
        <v>45</v>
      </c>
      <c r="P352" s="179">
        <v>-56.94</v>
      </c>
    </row>
    <row r="353" spans="1:16" ht="19.5" hidden="1" customHeight="1">
      <c r="A353" s="171" t="s">
        <v>1556</v>
      </c>
      <c r="B353" s="175">
        <v>46071</v>
      </c>
      <c r="C353" s="171" t="s">
        <v>115</v>
      </c>
      <c r="D353" s="171" t="s">
        <v>116</v>
      </c>
      <c r="E353" s="171" t="s">
        <v>72</v>
      </c>
      <c r="F353" s="171" t="s">
        <v>719</v>
      </c>
      <c r="G353" s="171" t="s">
        <v>177</v>
      </c>
      <c r="H353" s="176">
        <v>1</v>
      </c>
      <c r="I353" s="177">
        <v>0</v>
      </c>
      <c r="J353" s="175">
        <v>46064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-25</v>
      </c>
    </row>
    <row r="354" spans="1:16" ht="19.5" hidden="1" customHeight="1">
      <c r="A354" s="171" t="s">
        <v>1556</v>
      </c>
      <c r="B354" s="175">
        <v>46071</v>
      </c>
      <c r="C354" s="171" t="s">
        <v>110</v>
      </c>
      <c r="D354" s="171" t="s">
        <v>117</v>
      </c>
      <c r="E354" s="171" t="s">
        <v>72</v>
      </c>
      <c r="F354" s="171" t="s">
        <v>719</v>
      </c>
      <c r="G354" s="171" t="s">
        <v>177</v>
      </c>
      <c r="H354" s="176">
        <v>1</v>
      </c>
      <c r="I354" s="177">
        <v>0</v>
      </c>
      <c r="J354" s="175">
        <v>46064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0</v>
      </c>
    </row>
    <row r="355" spans="1:16" ht="19.5" hidden="1" customHeight="1">
      <c r="A355" s="171" t="s">
        <v>1556</v>
      </c>
      <c r="B355" s="175">
        <v>46071</v>
      </c>
      <c r="C355" s="171" t="s">
        <v>110</v>
      </c>
      <c r="D355" s="171" t="s">
        <v>118</v>
      </c>
      <c r="E355" s="171" t="s">
        <v>72</v>
      </c>
      <c r="F355" s="171" t="s">
        <v>719</v>
      </c>
      <c r="G355" s="171" t="s">
        <v>177</v>
      </c>
      <c r="H355" s="176">
        <v>1</v>
      </c>
      <c r="I355" s="177">
        <v>0</v>
      </c>
      <c r="J355" s="175">
        <v>46064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-56.94</v>
      </c>
    </row>
    <row r="356" spans="1:16" ht="19.5" hidden="1" customHeight="1">
      <c r="A356" s="171" t="s">
        <v>1556</v>
      </c>
      <c r="B356" s="175">
        <v>46071</v>
      </c>
      <c r="C356" s="171" t="s">
        <v>115</v>
      </c>
      <c r="D356" s="171" t="s">
        <v>119</v>
      </c>
      <c r="E356" s="171" t="s">
        <v>72</v>
      </c>
      <c r="F356" s="171" t="s">
        <v>719</v>
      </c>
      <c r="G356" s="171" t="s">
        <v>177</v>
      </c>
      <c r="H356" s="176">
        <v>1</v>
      </c>
      <c r="I356" s="177">
        <v>0</v>
      </c>
      <c r="J356" s="175">
        <v>46064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-15</v>
      </c>
    </row>
    <row r="357" spans="1:16" ht="19.5" hidden="1" customHeight="1">
      <c r="A357" s="171" t="s">
        <v>1557</v>
      </c>
      <c r="B357" s="175">
        <v>46071</v>
      </c>
      <c r="C357" s="171" t="s">
        <v>110</v>
      </c>
      <c r="D357" s="171" t="s">
        <v>24</v>
      </c>
      <c r="E357" s="171" t="s">
        <v>46</v>
      </c>
      <c r="F357" s="171" t="s">
        <v>681</v>
      </c>
      <c r="G357" s="171" t="s">
        <v>112</v>
      </c>
      <c r="H357" s="176">
        <v>1</v>
      </c>
      <c r="I357" s="177">
        <v>0</v>
      </c>
      <c r="J357" s="175">
        <v>46066</v>
      </c>
      <c r="K357" s="171" t="s">
        <v>113</v>
      </c>
      <c r="L357" s="171" t="s">
        <v>114</v>
      </c>
      <c r="M357" s="178">
        <v>0</v>
      </c>
      <c r="N357" s="176"/>
      <c r="O357" s="176">
        <v>44</v>
      </c>
      <c r="P357" s="179">
        <v>-46.77</v>
      </c>
    </row>
    <row r="358" spans="1:16" ht="19.5" hidden="1" customHeight="1">
      <c r="A358" s="171" t="s">
        <v>1557</v>
      </c>
      <c r="B358" s="175">
        <v>46071</v>
      </c>
      <c r="C358" s="171" t="s">
        <v>115</v>
      </c>
      <c r="D358" s="171" t="s">
        <v>116</v>
      </c>
      <c r="E358" s="171" t="s">
        <v>46</v>
      </c>
      <c r="F358" s="171" t="s">
        <v>681</v>
      </c>
      <c r="G358" s="171" t="s">
        <v>112</v>
      </c>
      <c r="H358" s="176">
        <v>1</v>
      </c>
      <c r="I358" s="177">
        <v>0</v>
      </c>
      <c r="J358" s="175">
        <v>46066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-10.18</v>
      </c>
    </row>
    <row r="359" spans="1:16" ht="19.5" hidden="1" customHeight="1">
      <c r="A359" s="171" t="s">
        <v>1557</v>
      </c>
      <c r="B359" s="175">
        <v>46071</v>
      </c>
      <c r="C359" s="171" t="s">
        <v>110</v>
      </c>
      <c r="D359" s="171" t="s">
        <v>117</v>
      </c>
      <c r="E359" s="171" t="s">
        <v>46</v>
      </c>
      <c r="F359" s="171" t="s">
        <v>681</v>
      </c>
      <c r="G359" s="171" t="s">
        <v>112</v>
      </c>
      <c r="H359" s="176">
        <v>1</v>
      </c>
      <c r="I359" s="177">
        <v>0</v>
      </c>
      <c r="J359" s="175">
        <v>46066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1557</v>
      </c>
      <c r="B360" s="175">
        <v>46071</v>
      </c>
      <c r="C360" s="171" t="s">
        <v>110</v>
      </c>
      <c r="D360" s="171" t="s">
        <v>118</v>
      </c>
      <c r="E360" s="171" t="s">
        <v>46</v>
      </c>
      <c r="F360" s="171" t="s">
        <v>681</v>
      </c>
      <c r="G360" s="171" t="s">
        <v>112</v>
      </c>
      <c r="H360" s="176">
        <v>1</v>
      </c>
      <c r="I360" s="177">
        <v>0</v>
      </c>
      <c r="J360" s="175">
        <v>46066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1557</v>
      </c>
      <c r="B361" s="175">
        <v>46071</v>
      </c>
      <c r="C361" s="171" t="s">
        <v>115</v>
      </c>
      <c r="D361" s="171" t="s">
        <v>119</v>
      </c>
      <c r="E361" s="171" t="s">
        <v>46</v>
      </c>
      <c r="F361" s="171" t="s">
        <v>681</v>
      </c>
      <c r="G361" s="171" t="s">
        <v>112</v>
      </c>
      <c r="H361" s="176">
        <v>1</v>
      </c>
      <c r="I361" s="177">
        <v>0</v>
      </c>
      <c r="J361" s="175">
        <v>46066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1558</v>
      </c>
      <c r="B362" s="175">
        <v>46071</v>
      </c>
      <c r="C362" s="171" t="s">
        <v>110</v>
      </c>
      <c r="D362" s="171" t="s">
        <v>24</v>
      </c>
      <c r="E362" s="171" t="s">
        <v>62</v>
      </c>
      <c r="F362" s="171" t="s">
        <v>896</v>
      </c>
      <c r="G362" s="171" t="s">
        <v>177</v>
      </c>
      <c r="H362" s="176">
        <v>1</v>
      </c>
      <c r="I362" s="177">
        <v>0</v>
      </c>
      <c r="J362" s="175">
        <v>46064</v>
      </c>
      <c r="K362" s="171" t="s">
        <v>113</v>
      </c>
      <c r="L362" s="171" t="s">
        <v>114</v>
      </c>
      <c r="M362" s="178">
        <v>0</v>
      </c>
      <c r="N362" s="176"/>
      <c r="O362" s="176">
        <v>45</v>
      </c>
      <c r="P362" s="179">
        <v>-56.94</v>
      </c>
    </row>
    <row r="363" spans="1:16" ht="19.5" hidden="1" customHeight="1">
      <c r="A363" s="171" t="s">
        <v>1558</v>
      </c>
      <c r="B363" s="175">
        <v>46071</v>
      </c>
      <c r="C363" s="171" t="s">
        <v>115</v>
      </c>
      <c r="D363" s="171" t="s">
        <v>116</v>
      </c>
      <c r="E363" s="171" t="s">
        <v>62</v>
      </c>
      <c r="F363" s="171" t="s">
        <v>896</v>
      </c>
      <c r="G363" s="171" t="s">
        <v>177</v>
      </c>
      <c r="H363" s="176">
        <v>1</v>
      </c>
      <c r="I363" s="177">
        <v>0</v>
      </c>
      <c r="J363" s="175">
        <v>46064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-14.62</v>
      </c>
    </row>
    <row r="364" spans="1:16" ht="19.5" hidden="1" customHeight="1">
      <c r="A364" s="171" t="s">
        <v>1558</v>
      </c>
      <c r="B364" s="175">
        <v>46071</v>
      </c>
      <c r="C364" s="171" t="s">
        <v>110</v>
      </c>
      <c r="D364" s="171" t="s">
        <v>117</v>
      </c>
      <c r="E364" s="171" t="s">
        <v>62</v>
      </c>
      <c r="F364" s="171" t="s">
        <v>896</v>
      </c>
      <c r="G364" s="171" t="s">
        <v>177</v>
      </c>
      <c r="H364" s="176">
        <v>1</v>
      </c>
      <c r="I364" s="177">
        <v>0</v>
      </c>
      <c r="J364" s="175">
        <v>46064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1558</v>
      </c>
      <c r="B365" s="175">
        <v>46071</v>
      </c>
      <c r="C365" s="171" t="s">
        <v>110</v>
      </c>
      <c r="D365" s="171" t="s">
        <v>118</v>
      </c>
      <c r="E365" s="171" t="s">
        <v>62</v>
      </c>
      <c r="F365" s="171" t="s">
        <v>896</v>
      </c>
      <c r="G365" s="171" t="s">
        <v>177</v>
      </c>
      <c r="H365" s="176">
        <v>1</v>
      </c>
      <c r="I365" s="177">
        <v>0</v>
      </c>
      <c r="J365" s="175">
        <v>46064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-56.94</v>
      </c>
    </row>
    <row r="366" spans="1:16" ht="19.5" hidden="1" customHeight="1">
      <c r="A366" s="171" t="s">
        <v>1558</v>
      </c>
      <c r="B366" s="175">
        <v>46071</v>
      </c>
      <c r="C366" s="171" t="s">
        <v>115</v>
      </c>
      <c r="D366" s="171" t="s">
        <v>119</v>
      </c>
      <c r="E366" s="171" t="s">
        <v>62</v>
      </c>
      <c r="F366" s="171" t="s">
        <v>896</v>
      </c>
      <c r="G366" s="171" t="s">
        <v>177</v>
      </c>
      <c r="H366" s="176">
        <v>1</v>
      </c>
      <c r="I366" s="177">
        <v>0</v>
      </c>
      <c r="J366" s="175">
        <v>46064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1559</v>
      </c>
      <c r="B367" s="175">
        <v>46071</v>
      </c>
      <c r="C367" s="171" t="s">
        <v>110</v>
      </c>
      <c r="D367" s="171" t="s">
        <v>24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2400</v>
      </c>
      <c r="J367" s="175">
        <v>46067</v>
      </c>
      <c r="K367" s="171" t="s">
        <v>113</v>
      </c>
      <c r="L367" s="171" t="s">
        <v>114</v>
      </c>
      <c r="M367" s="178">
        <v>0.43</v>
      </c>
      <c r="N367" s="176"/>
      <c r="O367" s="176">
        <v>41</v>
      </c>
      <c r="P367" s="179">
        <v>-136.83000000000001</v>
      </c>
    </row>
    <row r="368" spans="1:16" ht="19.5" hidden="1" customHeight="1">
      <c r="A368" s="171" t="s">
        <v>1559</v>
      </c>
      <c r="B368" s="175">
        <v>46071</v>
      </c>
      <c r="C368" s="171" t="s">
        <v>127</v>
      </c>
      <c r="D368" s="171" t="s">
        <v>128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2400</v>
      </c>
      <c r="J368" s="175">
        <v>46067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1239.54</v>
      </c>
    </row>
    <row r="369" spans="1:16" ht="19.5" hidden="1" customHeight="1">
      <c r="A369" s="171" t="s">
        <v>1559</v>
      </c>
      <c r="B369" s="175">
        <v>46071</v>
      </c>
      <c r="C369" s="171" t="s">
        <v>127</v>
      </c>
      <c r="D369" s="171" t="s">
        <v>129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2400</v>
      </c>
      <c r="J369" s="175">
        <v>46067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12.4</v>
      </c>
    </row>
    <row r="370" spans="1:16" ht="19.5" hidden="1" customHeight="1">
      <c r="A370" s="171" t="s">
        <v>1559</v>
      </c>
      <c r="B370" s="175">
        <v>46071</v>
      </c>
      <c r="C370" s="171" t="s">
        <v>127</v>
      </c>
      <c r="D370" s="171" t="s">
        <v>130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2400</v>
      </c>
      <c r="J370" s="175">
        <v>46067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1148.06</v>
      </c>
    </row>
    <row r="371" spans="1:16" ht="19.5" hidden="1" customHeight="1">
      <c r="A371" s="171" t="s">
        <v>1559</v>
      </c>
      <c r="B371" s="175">
        <v>46071</v>
      </c>
      <c r="C371" s="171" t="s">
        <v>131</v>
      </c>
      <c r="D371" s="171" t="s">
        <v>132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2400</v>
      </c>
      <c r="J371" s="175">
        <v>46067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-1032</v>
      </c>
    </row>
    <row r="372" spans="1:16" ht="19.5" hidden="1" customHeight="1">
      <c r="A372" s="171" t="s">
        <v>1559</v>
      </c>
      <c r="B372" s="175">
        <v>46071</v>
      </c>
      <c r="C372" s="171" t="s">
        <v>115</v>
      </c>
      <c r="D372" s="171" t="s">
        <v>116</v>
      </c>
      <c r="E372" s="171" t="s">
        <v>41</v>
      </c>
      <c r="F372" s="171" t="s">
        <v>138</v>
      </c>
      <c r="G372" s="171" t="s">
        <v>112</v>
      </c>
      <c r="H372" s="176">
        <v>1</v>
      </c>
      <c r="I372" s="177">
        <v>2400</v>
      </c>
      <c r="J372" s="175">
        <v>46067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-25</v>
      </c>
    </row>
    <row r="373" spans="1:16" ht="19.5" hidden="1" customHeight="1">
      <c r="A373" s="171" t="s">
        <v>1560</v>
      </c>
      <c r="B373" s="175">
        <v>46071</v>
      </c>
      <c r="C373" s="171" t="s">
        <v>110</v>
      </c>
      <c r="D373" s="171" t="s">
        <v>24</v>
      </c>
      <c r="E373" s="171" t="s">
        <v>51</v>
      </c>
      <c r="F373" s="171" t="s">
        <v>227</v>
      </c>
      <c r="G373" s="171" t="s">
        <v>112</v>
      </c>
      <c r="H373" s="176">
        <v>1</v>
      </c>
      <c r="I373" s="177">
        <v>1643</v>
      </c>
      <c r="J373" s="175">
        <v>46066</v>
      </c>
      <c r="K373" s="171" t="s">
        <v>113</v>
      </c>
      <c r="L373" s="171" t="s">
        <v>114</v>
      </c>
      <c r="M373" s="178">
        <v>0.43</v>
      </c>
      <c r="N373" s="176"/>
      <c r="O373" s="176">
        <v>44</v>
      </c>
      <c r="P373" s="179">
        <v>-127.99</v>
      </c>
    </row>
    <row r="374" spans="1:16" ht="19.5" hidden="1" customHeight="1">
      <c r="A374" s="171" t="s">
        <v>1560</v>
      </c>
      <c r="B374" s="175">
        <v>46071</v>
      </c>
      <c r="C374" s="171" t="s">
        <v>127</v>
      </c>
      <c r="D374" s="171" t="s">
        <v>128</v>
      </c>
      <c r="E374" s="171" t="s">
        <v>51</v>
      </c>
      <c r="F374" s="171" t="s">
        <v>227</v>
      </c>
      <c r="G374" s="171" t="s">
        <v>112</v>
      </c>
      <c r="H374" s="176">
        <v>1</v>
      </c>
      <c r="I374" s="177">
        <v>1643</v>
      </c>
      <c r="J374" s="175">
        <v>46066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928.57</v>
      </c>
    </row>
    <row r="375" spans="1:16" ht="19.5" hidden="1" customHeight="1">
      <c r="A375" s="171" t="s">
        <v>1560</v>
      </c>
      <c r="B375" s="175">
        <v>46071</v>
      </c>
      <c r="C375" s="171" t="s">
        <v>127</v>
      </c>
      <c r="D375" s="171" t="s">
        <v>129</v>
      </c>
      <c r="E375" s="171" t="s">
        <v>51</v>
      </c>
      <c r="F375" s="171" t="s">
        <v>227</v>
      </c>
      <c r="G375" s="171" t="s">
        <v>112</v>
      </c>
      <c r="H375" s="176">
        <v>1</v>
      </c>
      <c r="I375" s="177">
        <v>1643</v>
      </c>
      <c r="J375" s="175">
        <v>46066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9.2899999999999991</v>
      </c>
    </row>
    <row r="376" spans="1:16" ht="19.5" hidden="1" customHeight="1">
      <c r="A376" s="171" t="s">
        <v>1560</v>
      </c>
      <c r="B376" s="175">
        <v>46071</v>
      </c>
      <c r="C376" s="171" t="s">
        <v>127</v>
      </c>
      <c r="D376" s="171" t="s">
        <v>130</v>
      </c>
      <c r="E376" s="171" t="s">
        <v>51</v>
      </c>
      <c r="F376" s="171" t="s">
        <v>227</v>
      </c>
      <c r="G376" s="171" t="s">
        <v>112</v>
      </c>
      <c r="H376" s="176">
        <v>1</v>
      </c>
      <c r="I376" s="177">
        <v>1643</v>
      </c>
      <c r="J376" s="175">
        <v>46066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705.14</v>
      </c>
    </row>
    <row r="377" spans="1:16" ht="19.5" hidden="1" customHeight="1">
      <c r="A377" s="171" t="s">
        <v>1560</v>
      </c>
      <c r="B377" s="175">
        <v>46071</v>
      </c>
      <c r="C377" s="171" t="s">
        <v>131</v>
      </c>
      <c r="D377" s="171" t="s">
        <v>132</v>
      </c>
      <c r="E377" s="171" t="s">
        <v>51</v>
      </c>
      <c r="F377" s="171" t="s">
        <v>227</v>
      </c>
      <c r="G377" s="171" t="s">
        <v>112</v>
      </c>
      <c r="H377" s="176">
        <v>1</v>
      </c>
      <c r="I377" s="177">
        <v>1643</v>
      </c>
      <c r="J377" s="175">
        <v>46066</v>
      </c>
      <c r="K377" s="171" t="s">
        <v>113</v>
      </c>
      <c r="L377" s="171" t="s">
        <v>114</v>
      </c>
      <c r="M377" s="178">
        <v>0.43</v>
      </c>
      <c r="N377" s="176"/>
      <c r="O377" s="176"/>
      <c r="P377" s="179">
        <v>-706.49</v>
      </c>
    </row>
    <row r="378" spans="1:16" ht="19.5" hidden="1" customHeight="1">
      <c r="A378" s="171" t="s">
        <v>1560</v>
      </c>
      <c r="B378" s="175">
        <v>46071</v>
      </c>
      <c r="C378" s="171" t="s">
        <v>115</v>
      </c>
      <c r="D378" s="171" t="s">
        <v>116</v>
      </c>
      <c r="E378" s="171" t="s">
        <v>51</v>
      </c>
      <c r="F378" s="171" t="s">
        <v>227</v>
      </c>
      <c r="G378" s="171" t="s">
        <v>112</v>
      </c>
      <c r="H378" s="176">
        <v>1</v>
      </c>
      <c r="I378" s="177">
        <v>1643</v>
      </c>
      <c r="J378" s="175">
        <v>46066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-8.7799999999999994</v>
      </c>
    </row>
    <row r="379" spans="1:16" ht="19.5" hidden="1" customHeight="1">
      <c r="A379" s="171" t="s">
        <v>1561</v>
      </c>
      <c r="B379" s="175">
        <v>46071</v>
      </c>
      <c r="C379" s="171" t="s">
        <v>115</v>
      </c>
      <c r="D379" s="171" t="s">
        <v>135</v>
      </c>
      <c r="E379" s="171" t="s">
        <v>43</v>
      </c>
      <c r="F379" s="171" t="s">
        <v>481</v>
      </c>
      <c r="G379" s="171" t="s">
        <v>214</v>
      </c>
      <c r="H379" s="176">
        <v>1</v>
      </c>
      <c r="I379" s="177">
        <v>0</v>
      </c>
      <c r="J379" s="175">
        <v>46071</v>
      </c>
      <c r="K379" s="171" t="s">
        <v>125</v>
      </c>
      <c r="L379" s="171" t="s">
        <v>125</v>
      </c>
      <c r="M379" s="178">
        <v>0</v>
      </c>
      <c r="N379" s="176"/>
      <c r="O379" s="176"/>
      <c r="P379" s="179">
        <v>-13.55</v>
      </c>
    </row>
    <row r="380" spans="1:16" ht="19.5" hidden="1" customHeight="1">
      <c r="A380" s="171" t="s">
        <v>1562</v>
      </c>
      <c r="B380" s="175">
        <v>46071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46063</v>
      </c>
      <c r="K380" s="171" t="s">
        <v>113</v>
      </c>
      <c r="L380" s="171" t="s">
        <v>114</v>
      </c>
      <c r="M380" s="178">
        <v>0.43</v>
      </c>
      <c r="N380" s="176"/>
      <c r="O380" s="176">
        <v>44</v>
      </c>
      <c r="P380" s="179">
        <v>-151.84</v>
      </c>
    </row>
    <row r="381" spans="1:16" ht="19.5" hidden="1" customHeight="1">
      <c r="A381" s="171" t="s">
        <v>1562</v>
      </c>
      <c r="B381" s="175">
        <v>46071</v>
      </c>
      <c r="C381" s="171" t="s">
        <v>127</v>
      </c>
      <c r="D381" s="171" t="s">
        <v>128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46063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951.43</v>
      </c>
    </row>
    <row r="382" spans="1:16" ht="19.5" hidden="1" customHeight="1">
      <c r="A382" s="171" t="s">
        <v>1562</v>
      </c>
      <c r="B382" s="175">
        <v>46071</v>
      </c>
      <c r="C382" s="171" t="s">
        <v>127</v>
      </c>
      <c r="D382" s="171" t="s">
        <v>129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46063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9.51</v>
      </c>
    </row>
    <row r="383" spans="1:16" ht="19.5" hidden="1" customHeight="1">
      <c r="A383" s="171" t="s">
        <v>1562</v>
      </c>
      <c r="B383" s="175">
        <v>46071</v>
      </c>
      <c r="C383" s="171" t="s">
        <v>127</v>
      </c>
      <c r="D383" s="171" t="s">
        <v>130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46063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1439.06</v>
      </c>
    </row>
    <row r="384" spans="1:16" ht="19.5" hidden="1" customHeight="1">
      <c r="A384" s="171" t="s">
        <v>1562</v>
      </c>
      <c r="B384" s="175">
        <v>46071</v>
      </c>
      <c r="C384" s="171" t="s">
        <v>131</v>
      </c>
      <c r="D384" s="171" t="s">
        <v>132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46063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-1032</v>
      </c>
    </row>
    <row r="385" spans="1:16" ht="19.5" hidden="1" customHeight="1">
      <c r="A385" s="171" t="s">
        <v>1560</v>
      </c>
      <c r="B385" s="175">
        <v>46071</v>
      </c>
      <c r="C385" s="171" t="s">
        <v>115</v>
      </c>
      <c r="D385" s="171" t="s">
        <v>135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0</v>
      </c>
      <c r="J385" s="175">
        <v>46066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-17.64</v>
      </c>
    </row>
    <row r="386" spans="1:16" ht="19.5" hidden="1" customHeight="1">
      <c r="A386" s="171" t="s">
        <v>1563</v>
      </c>
      <c r="B386" s="175">
        <v>46071</v>
      </c>
      <c r="C386" s="171" t="s">
        <v>110</v>
      </c>
      <c r="D386" s="171" t="s">
        <v>24</v>
      </c>
      <c r="E386" s="171" t="s">
        <v>48</v>
      </c>
      <c r="F386" s="171" t="s">
        <v>198</v>
      </c>
      <c r="G386" s="171" t="s">
        <v>112</v>
      </c>
      <c r="H386" s="176">
        <v>1</v>
      </c>
      <c r="I386" s="177">
        <v>1800</v>
      </c>
      <c r="J386" s="175">
        <v>46063</v>
      </c>
      <c r="K386" s="171" t="s">
        <v>113</v>
      </c>
      <c r="L386" s="171" t="s">
        <v>114</v>
      </c>
      <c r="M386" s="178">
        <v>0.43</v>
      </c>
      <c r="N386" s="176"/>
      <c r="O386" s="176">
        <v>44</v>
      </c>
      <c r="P386" s="179">
        <v>-132.94</v>
      </c>
    </row>
    <row r="387" spans="1:16" ht="19.5" hidden="1" customHeight="1">
      <c r="A387" s="171" t="s">
        <v>1563</v>
      </c>
      <c r="B387" s="175">
        <v>46071</v>
      </c>
      <c r="C387" s="171" t="s">
        <v>127</v>
      </c>
      <c r="D387" s="171" t="s">
        <v>128</v>
      </c>
      <c r="E387" s="171" t="s">
        <v>48</v>
      </c>
      <c r="F387" s="171" t="s">
        <v>198</v>
      </c>
      <c r="G387" s="171" t="s">
        <v>112</v>
      </c>
      <c r="H387" s="176">
        <v>1</v>
      </c>
      <c r="I387" s="177">
        <v>1800</v>
      </c>
      <c r="J387" s="175">
        <v>46063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920.15</v>
      </c>
    </row>
    <row r="388" spans="1:16" ht="19.5" hidden="1" customHeight="1">
      <c r="A388" s="171" t="s">
        <v>1563</v>
      </c>
      <c r="B388" s="175">
        <v>46071</v>
      </c>
      <c r="C388" s="171" t="s">
        <v>127</v>
      </c>
      <c r="D388" s="171" t="s">
        <v>129</v>
      </c>
      <c r="E388" s="171" t="s">
        <v>48</v>
      </c>
      <c r="F388" s="171" t="s">
        <v>198</v>
      </c>
      <c r="G388" s="171" t="s">
        <v>112</v>
      </c>
      <c r="H388" s="176">
        <v>1</v>
      </c>
      <c r="I388" s="177">
        <v>1800</v>
      </c>
      <c r="J388" s="175">
        <v>46063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hidden="1" customHeight="1">
      <c r="A389" s="171" t="s">
        <v>1563</v>
      </c>
      <c r="B389" s="175">
        <v>46071</v>
      </c>
      <c r="C389" s="171" t="s">
        <v>127</v>
      </c>
      <c r="D389" s="171" t="s">
        <v>130</v>
      </c>
      <c r="E389" s="171" t="s">
        <v>48</v>
      </c>
      <c r="F389" s="171" t="s">
        <v>198</v>
      </c>
      <c r="G389" s="171" t="s">
        <v>112</v>
      </c>
      <c r="H389" s="176">
        <v>1</v>
      </c>
      <c r="I389" s="177">
        <v>1800</v>
      </c>
      <c r="J389" s="175">
        <v>46063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879.85</v>
      </c>
    </row>
    <row r="390" spans="1:16" ht="19.5" hidden="1" customHeight="1">
      <c r="A390" s="171" t="s">
        <v>1563</v>
      </c>
      <c r="B390" s="175">
        <v>46071</v>
      </c>
      <c r="C390" s="171" t="s">
        <v>131</v>
      </c>
      <c r="D390" s="171" t="s">
        <v>132</v>
      </c>
      <c r="E390" s="171" t="s">
        <v>48</v>
      </c>
      <c r="F390" s="171" t="s">
        <v>198</v>
      </c>
      <c r="G390" s="171" t="s">
        <v>112</v>
      </c>
      <c r="H390" s="176">
        <v>1</v>
      </c>
      <c r="I390" s="177">
        <v>1800</v>
      </c>
      <c r="J390" s="175">
        <v>46063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-774</v>
      </c>
    </row>
    <row r="391" spans="1:16" ht="19.5" hidden="1" customHeight="1">
      <c r="A391" s="171" t="s">
        <v>1563</v>
      </c>
      <c r="B391" s="175">
        <v>46071</v>
      </c>
      <c r="C391" s="171" t="s">
        <v>115</v>
      </c>
      <c r="D391" s="171" t="s">
        <v>116</v>
      </c>
      <c r="E391" s="171" t="s">
        <v>48</v>
      </c>
      <c r="F391" s="171" t="s">
        <v>198</v>
      </c>
      <c r="G391" s="171" t="s">
        <v>112</v>
      </c>
      <c r="H391" s="176">
        <v>1</v>
      </c>
      <c r="I391" s="177">
        <v>1800</v>
      </c>
      <c r="J391" s="175">
        <v>46063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-10.18</v>
      </c>
    </row>
    <row r="392" spans="1:16" ht="19.5" hidden="1" customHeight="1">
      <c r="A392" s="171" t="s">
        <v>1564</v>
      </c>
      <c r="B392" s="175">
        <v>46071</v>
      </c>
      <c r="C392" s="171" t="s">
        <v>110</v>
      </c>
      <c r="D392" s="171" t="s">
        <v>24</v>
      </c>
      <c r="E392" s="171" t="s">
        <v>50</v>
      </c>
      <c r="F392" s="171" t="s">
        <v>413</v>
      </c>
      <c r="G392" s="171" t="s">
        <v>112</v>
      </c>
      <c r="H392" s="176">
        <v>1</v>
      </c>
      <c r="I392" s="177">
        <v>2068</v>
      </c>
      <c r="J392" s="175">
        <v>46067</v>
      </c>
      <c r="K392" s="171" t="s">
        <v>113</v>
      </c>
      <c r="L392" s="171" t="s">
        <v>114</v>
      </c>
      <c r="M392" s="178">
        <v>0.43</v>
      </c>
      <c r="N392" s="176"/>
      <c r="O392" s="176">
        <v>41</v>
      </c>
      <c r="P392" s="179">
        <v>-127.87</v>
      </c>
    </row>
    <row r="393" spans="1:16" ht="19.5" hidden="1" customHeight="1">
      <c r="A393" s="171" t="s">
        <v>1564</v>
      </c>
      <c r="B393" s="175">
        <v>46071</v>
      </c>
      <c r="C393" s="171" t="s">
        <v>127</v>
      </c>
      <c r="D393" s="171" t="s">
        <v>128</v>
      </c>
      <c r="E393" s="171" t="s">
        <v>50</v>
      </c>
      <c r="F393" s="171" t="s">
        <v>413</v>
      </c>
      <c r="G393" s="171" t="s">
        <v>112</v>
      </c>
      <c r="H393" s="176">
        <v>1</v>
      </c>
      <c r="I393" s="177">
        <v>2068</v>
      </c>
      <c r="J393" s="175">
        <v>46067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1076.19</v>
      </c>
    </row>
    <row r="394" spans="1:16" ht="19.5" hidden="1" customHeight="1">
      <c r="A394" s="171" t="s">
        <v>1564</v>
      </c>
      <c r="B394" s="175">
        <v>46071</v>
      </c>
      <c r="C394" s="171" t="s">
        <v>127</v>
      </c>
      <c r="D394" s="171" t="s">
        <v>129</v>
      </c>
      <c r="E394" s="171" t="s">
        <v>50</v>
      </c>
      <c r="F394" s="171" t="s">
        <v>413</v>
      </c>
      <c r="G394" s="171" t="s">
        <v>112</v>
      </c>
      <c r="H394" s="176">
        <v>1</v>
      </c>
      <c r="I394" s="177">
        <v>2068</v>
      </c>
      <c r="J394" s="175">
        <v>46067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10.76</v>
      </c>
    </row>
    <row r="395" spans="1:16" ht="19.5" hidden="1" customHeight="1">
      <c r="A395" s="171" t="s">
        <v>1564</v>
      </c>
      <c r="B395" s="175">
        <v>46071</v>
      </c>
      <c r="C395" s="171" t="s">
        <v>127</v>
      </c>
      <c r="D395" s="171" t="s">
        <v>130</v>
      </c>
      <c r="E395" s="171" t="s">
        <v>50</v>
      </c>
      <c r="F395" s="171" t="s">
        <v>413</v>
      </c>
      <c r="G395" s="171" t="s">
        <v>112</v>
      </c>
      <c r="H395" s="176">
        <v>1</v>
      </c>
      <c r="I395" s="177">
        <v>2068</v>
      </c>
      <c r="J395" s="175">
        <v>46067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981.05</v>
      </c>
    </row>
    <row r="396" spans="1:16" ht="19.5" hidden="1" customHeight="1">
      <c r="A396" s="171" t="s">
        <v>1564</v>
      </c>
      <c r="B396" s="175">
        <v>46071</v>
      </c>
      <c r="C396" s="171" t="s">
        <v>131</v>
      </c>
      <c r="D396" s="171" t="s">
        <v>132</v>
      </c>
      <c r="E396" s="171" t="s">
        <v>50</v>
      </c>
      <c r="F396" s="171" t="s">
        <v>413</v>
      </c>
      <c r="G396" s="171" t="s">
        <v>112</v>
      </c>
      <c r="H396" s="176">
        <v>1</v>
      </c>
      <c r="I396" s="177">
        <v>2068</v>
      </c>
      <c r="J396" s="175">
        <v>46067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-889.24</v>
      </c>
    </row>
    <row r="397" spans="1:16" ht="19.5" hidden="1" customHeight="1">
      <c r="A397" s="171" t="s">
        <v>1564</v>
      </c>
      <c r="B397" s="175">
        <v>46071</v>
      </c>
      <c r="C397" s="171" t="s">
        <v>115</v>
      </c>
      <c r="D397" s="171" t="s">
        <v>116</v>
      </c>
      <c r="E397" s="171" t="s">
        <v>50</v>
      </c>
      <c r="F397" s="171" t="s">
        <v>413</v>
      </c>
      <c r="G397" s="171" t="s">
        <v>112</v>
      </c>
      <c r="H397" s="176">
        <v>1</v>
      </c>
      <c r="I397" s="177">
        <v>2068</v>
      </c>
      <c r="J397" s="175">
        <v>46067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-22.47</v>
      </c>
    </row>
    <row r="398" spans="1:16" ht="19.5" hidden="1" customHeight="1">
      <c r="A398" s="171" t="s">
        <v>1565</v>
      </c>
      <c r="B398" s="175">
        <v>46071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5412</v>
      </c>
      <c r="J398" s="175">
        <v>46055</v>
      </c>
      <c r="K398" s="171" t="s">
        <v>113</v>
      </c>
      <c r="L398" s="171" t="s">
        <v>114</v>
      </c>
      <c r="M398" s="178">
        <v>0.43</v>
      </c>
      <c r="N398" s="176"/>
      <c r="O398" s="176">
        <v>42</v>
      </c>
      <c r="P398" s="179">
        <v>-243.64</v>
      </c>
    </row>
    <row r="399" spans="1:16" ht="19.5" hidden="1" customHeight="1">
      <c r="A399" s="171" t="s">
        <v>1565</v>
      </c>
      <c r="B399" s="175">
        <v>46071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5412</v>
      </c>
      <c r="J399" s="175">
        <v>46055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1896.19</v>
      </c>
    </row>
    <row r="400" spans="1:16" ht="19.5" hidden="1" customHeight="1">
      <c r="A400" s="171" t="s">
        <v>1565</v>
      </c>
      <c r="B400" s="175">
        <v>46071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5412</v>
      </c>
      <c r="J400" s="175">
        <v>46055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18.96</v>
      </c>
    </row>
    <row r="401" spans="1:16" ht="19.5" hidden="1" customHeight="1">
      <c r="A401" s="171" t="s">
        <v>1565</v>
      </c>
      <c r="B401" s="175">
        <v>46071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5412</v>
      </c>
      <c r="J401" s="175">
        <v>46055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3496.85</v>
      </c>
    </row>
    <row r="402" spans="1:16" ht="19.5" hidden="1" customHeight="1">
      <c r="A402" s="171" t="s">
        <v>1565</v>
      </c>
      <c r="B402" s="175">
        <v>46071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5412</v>
      </c>
      <c r="J402" s="175">
        <v>46055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-2327.16</v>
      </c>
    </row>
    <row r="403" spans="1:16" ht="19.5" hidden="1" customHeight="1">
      <c r="A403" s="171" t="s">
        <v>1565</v>
      </c>
      <c r="B403" s="175">
        <v>46071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5412</v>
      </c>
      <c r="J403" s="175">
        <v>46055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-13.23</v>
      </c>
    </row>
    <row r="404" spans="1:16" ht="19.5" hidden="1" customHeight="1">
      <c r="A404" s="171" t="s">
        <v>1563</v>
      </c>
      <c r="B404" s="175">
        <v>46071</v>
      </c>
      <c r="C404" s="171" t="s">
        <v>115</v>
      </c>
      <c r="D404" s="171" t="s">
        <v>135</v>
      </c>
      <c r="E404" s="171" t="s">
        <v>48</v>
      </c>
      <c r="F404" s="171" t="s">
        <v>198</v>
      </c>
      <c r="G404" s="171" t="s">
        <v>112</v>
      </c>
      <c r="H404" s="176">
        <v>1</v>
      </c>
      <c r="I404" s="177">
        <v>0</v>
      </c>
      <c r="J404" s="175">
        <v>46063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-9.1999999999999993</v>
      </c>
    </row>
    <row r="405" spans="1:16" ht="19.5" hidden="1" customHeight="1">
      <c r="A405" s="171" t="s">
        <v>1565</v>
      </c>
      <c r="B405" s="175">
        <v>46071</v>
      </c>
      <c r="C405" s="171" t="s">
        <v>115</v>
      </c>
      <c r="D405" s="171" t="s">
        <v>135</v>
      </c>
      <c r="E405" s="171" t="s">
        <v>77</v>
      </c>
      <c r="F405" s="171" t="s">
        <v>194</v>
      </c>
      <c r="G405" s="171" t="s">
        <v>177</v>
      </c>
      <c r="H405" s="176">
        <v>1</v>
      </c>
      <c r="I405" s="177">
        <v>0</v>
      </c>
      <c r="J405" s="175">
        <v>46055</v>
      </c>
      <c r="K405" s="171" t="s">
        <v>125</v>
      </c>
      <c r="L405" s="171" t="s">
        <v>125</v>
      </c>
      <c r="M405" s="178">
        <v>0</v>
      </c>
      <c r="N405" s="176"/>
      <c r="O405" s="176"/>
      <c r="P405" s="179">
        <v>-36.03</v>
      </c>
    </row>
    <row r="406" spans="1:16" ht="19.5" hidden="1" customHeight="1">
      <c r="A406" s="171" t="s">
        <v>1564</v>
      </c>
      <c r="B406" s="175">
        <v>46071</v>
      </c>
      <c r="C406" s="171" t="s">
        <v>115</v>
      </c>
      <c r="D406" s="171" t="s">
        <v>135</v>
      </c>
      <c r="E406" s="171" t="s">
        <v>50</v>
      </c>
      <c r="F406" s="171" t="s">
        <v>413</v>
      </c>
      <c r="G406" s="171" t="s">
        <v>112</v>
      </c>
      <c r="H406" s="176">
        <v>1</v>
      </c>
      <c r="I406" s="177">
        <v>0</v>
      </c>
      <c r="J406" s="175">
        <v>46067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-20.45</v>
      </c>
    </row>
    <row r="407" spans="1:16" ht="19.5" hidden="1" customHeight="1">
      <c r="A407" s="171" t="s">
        <v>1566</v>
      </c>
      <c r="B407" s="175">
        <v>46071</v>
      </c>
      <c r="C407" s="171" t="s">
        <v>110</v>
      </c>
      <c r="D407" s="171" t="s">
        <v>24</v>
      </c>
      <c r="E407" s="171" t="s">
        <v>77</v>
      </c>
      <c r="F407" s="171" t="s">
        <v>194</v>
      </c>
      <c r="G407" s="171" t="s">
        <v>177</v>
      </c>
      <c r="H407" s="176">
        <v>1</v>
      </c>
      <c r="I407" s="177">
        <v>5900</v>
      </c>
      <c r="J407" s="175">
        <v>46058</v>
      </c>
      <c r="K407" s="171" t="s">
        <v>113</v>
      </c>
      <c r="L407" s="171" t="s">
        <v>114</v>
      </c>
      <c r="M407" s="178">
        <v>0.43</v>
      </c>
      <c r="N407" s="176"/>
      <c r="O407" s="176">
        <v>42</v>
      </c>
      <c r="P407" s="179">
        <v>-257.55</v>
      </c>
    </row>
    <row r="408" spans="1:16" ht="19.5" hidden="1" customHeight="1">
      <c r="A408" s="171" t="s">
        <v>1566</v>
      </c>
      <c r="B408" s="175">
        <v>46071</v>
      </c>
      <c r="C408" s="171" t="s">
        <v>127</v>
      </c>
      <c r="D408" s="171" t="s">
        <v>128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5900</v>
      </c>
      <c r="J408" s="175">
        <v>46058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2066.67</v>
      </c>
    </row>
    <row r="409" spans="1:16" ht="19.5" hidden="1" customHeight="1">
      <c r="A409" s="171" t="s">
        <v>1566</v>
      </c>
      <c r="B409" s="175">
        <v>46071</v>
      </c>
      <c r="C409" s="171" t="s">
        <v>127</v>
      </c>
      <c r="D409" s="171" t="s">
        <v>129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5900</v>
      </c>
      <c r="J409" s="175">
        <v>46058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20.67</v>
      </c>
    </row>
    <row r="410" spans="1:16" ht="19.5" hidden="1" customHeight="1">
      <c r="A410" s="171" t="s">
        <v>1566</v>
      </c>
      <c r="B410" s="175">
        <v>46071</v>
      </c>
      <c r="C410" s="171" t="s">
        <v>127</v>
      </c>
      <c r="D410" s="171" t="s">
        <v>130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5900</v>
      </c>
      <c r="J410" s="175">
        <v>46058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3812.66</v>
      </c>
    </row>
    <row r="411" spans="1:16" ht="19.5" hidden="1" customHeight="1">
      <c r="A411" s="171" t="s">
        <v>1566</v>
      </c>
      <c r="B411" s="175">
        <v>46071</v>
      </c>
      <c r="C411" s="171" t="s">
        <v>131</v>
      </c>
      <c r="D411" s="171" t="s">
        <v>132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5900</v>
      </c>
      <c r="J411" s="175">
        <v>46058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-2537</v>
      </c>
    </row>
    <row r="412" spans="1:16" ht="19.5" hidden="1" customHeight="1">
      <c r="A412" s="171" t="s">
        <v>1566</v>
      </c>
      <c r="B412" s="175">
        <v>46071</v>
      </c>
      <c r="C412" s="171" t="s">
        <v>115</v>
      </c>
      <c r="D412" s="171" t="s">
        <v>116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5900</v>
      </c>
      <c r="J412" s="175">
        <v>46058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-16.600000000000001</v>
      </c>
    </row>
    <row r="413" spans="1:16" ht="19.5" hidden="1" customHeight="1">
      <c r="A413" s="171" t="s">
        <v>1567</v>
      </c>
      <c r="B413" s="175">
        <v>46071</v>
      </c>
      <c r="C413" s="171" t="s">
        <v>110</v>
      </c>
      <c r="D413" s="171" t="s">
        <v>24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5400</v>
      </c>
      <c r="J413" s="175">
        <v>46058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-243.3</v>
      </c>
    </row>
    <row r="414" spans="1:16" ht="19.5" hidden="1" customHeight="1">
      <c r="A414" s="171" t="s">
        <v>1567</v>
      </c>
      <c r="B414" s="175">
        <v>46071</v>
      </c>
      <c r="C414" s="171" t="s">
        <v>127</v>
      </c>
      <c r="D414" s="171" t="s">
        <v>128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5400</v>
      </c>
      <c r="J414" s="175">
        <v>46058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2261.9</v>
      </c>
    </row>
    <row r="415" spans="1:16" ht="19.5" hidden="1" customHeight="1">
      <c r="A415" s="171" t="s">
        <v>1567</v>
      </c>
      <c r="B415" s="175">
        <v>46071</v>
      </c>
      <c r="C415" s="171" t="s">
        <v>127</v>
      </c>
      <c r="D415" s="171" t="s">
        <v>129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5400</v>
      </c>
      <c r="J415" s="175">
        <v>46058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22.62</v>
      </c>
    </row>
    <row r="416" spans="1:16" ht="19.5" hidden="1" customHeight="1">
      <c r="A416" s="171" t="s">
        <v>1567</v>
      </c>
      <c r="B416" s="175">
        <v>46071</v>
      </c>
      <c r="C416" s="171" t="s">
        <v>127</v>
      </c>
      <c r="D416" s="171" t="s">
        <v>130</v>
      </c>
      <c r="E416" s="171" t="s">
        <v>78</v>
      </c>
      <c r="F416" s="171" t="s">
        <v>176</v>
      </c>
      <c r="G416" s="171" t="s">
        <v>177</v>
      </c>
      <c r="H416" s="176">
        <v>1</v>
      </c>
      <c r="I416" s="177">
        <v>5400</v>
      </c>
      <c r="J416" s="175">
        <v>46058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3115.48</v>
      </c>
    </row>
    <row r="417" spans="1:16" ht="19.5" hidden="1" customHeight="1">
      <c r="A417" s="171" t="s">
        <v>1567</v>
      </c>
      <c r="B417" s="175">
        <v>46071</v>
      </c>
      <c r="C417" s="171" t="s">
        <v>131</v>
      </c>
      <c r="D417" s="171" t="s">
        <v>132</v>
      </c>
      <c r="E417" s="171" t="s">
        <v>78</v>
      </c>
      <c r="F417" s="171" t="s">
        <v>176</v>
      </c>
      <c r="G417" s="171" t="s">
        <v>177</v>
      </c>
      <c r="H417" s="176">
        <v>1</v>
      </c>
      <c r="I417" s="177">
        <v>5400</v>
      </c>
      <c r="J417" s="175">
        <v>46058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-2322</v>
      </c>
    </row>
    <row r="418" spans="1:16" ht="19.5" hidden="1" customHeight="1">
      <c r="A418" s="171" t="s">
        <v>1567</v>
      </c>
      <c r="B418" s="175">
        <v>46071</v>
      </c>
      <c r="C418" s="171" t="s">
        <v>115</v>
      </c>
      <c r="D418" s="171" t="s">
        <v>116</v>
      </c>
      <c r="E418" s="171" t="s">
        <v>78</v>
      </c>
      <c r="F418" s="171" t="s">
        <v>176</v>
      </c>
      <c r="G418" s="171" t="s">
        <v>177</v>
      </c>
      <c r="H418" s="176">
        <v>1</v>
      </c>
      <c r="I418" s="177">
        <v>5400</v>
      </c>
      <c r="J418" s="175">
        <v>46058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-16.059999999999999</v>
      </c>
    </row>
    <row r="419" spans="1:16" ht="19.5" hidden="1" customHeight="1">
      <c r="A419" s="171" t="s">
        <v>1568</v>
      </c>
      <c r="B419" s="175">
        <v>46071</v>
      </c>
      <c r="C419" s="171" t="s">
        <v>115</v>
      </c>
      <c r="D419" s="171" t="s">
        <v>135</v>
      </c>
      <c r="E419" s="171" t="s">
        <v>50</v>
      </c>
      <c r="F419" s="171" t="s">
        <v>413</v>
      </c>
      <c r="G419" s="171" t="s">
        <v>112</v>
      </c>
      <c r="H419" s="176">
        <v>1</v>
      </c>
      <c r="I419" s="177">
        <v>0</v>
      </c>
      <c r="J419" s="175">
        <v>46071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-4.3099999999999996</v>
      </c>
    </row>
    <row r="420" spans="1:16" ht="19.5" hidden="1" customHeight="1">
      <c r="A420" s="171" t="s">
        <v>1566</v>
      </c>
      <c r="B420" s="175">
        <v>46071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46058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-39.270000000000003</v>
      </c>
    </row>
    <row r="421" spans="1:16" ht="19.5" hidden="1" customHeight="1">
      <c r="A421" s="171" t="s">
        <v>1567</v>
      </c>
      <c r="B421" s="175">
        <v>46071</v>
      </c>
      <c r="C421" s="171" t="s">
        <v>115</v>
      </c>
      <c r="D421" s="171" t="s">
        <v>135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46058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-42.98</v>
      </c>
    </row>
    <row r="422" spans="1:16" ht="19.5" hidden="1" customHeight="1">
      <c r="A422" s="171" t="s">
        <v>1569</v>
      </c>
      <c r="B422" s="175">
        <v>46071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46070</v>
      </c>
      <c r="K422" s="171" t="s">
        <v>113</v>
      </c>
      <c r="L422" s="171" t="s">
        <v>114</v>
      </c>
      <c r="M422" s="178">
        <v>0.43</v>
      </c>
      <c r="N422" s="176"/>
      <c r="O422" s="176">
        <v>42</v>
      </c>
      <c r="P422" s="179">
        <v>-274.64999999999998</v>
      </c>
    </row>
    <row r="423" spans="1:16" ht="19.5" hidden="1" customHeight="1">
      <c r="A423" s="171" t="s">
        <v>1569</v>
      </c>
      <c r="B423" s="175">
        <v>46071</v>
      </c>
      <c r="C423" s="171" t="s">
        <v>127</v>
      </c>
      <c r="D423" s="171" t="s">
        <v>128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46070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2448.12</v>
      </c>
    </row>
    <row r="424" spans="1:16" ht="19.5" hidden="1" customHeight="1">
      <c r="A424" s="171" t="s">
        <v>1569</v>
      </c>
      <c r="B424" s="175">
        <v>46071</v>
      </c>
      <c r="C424" s="171" t="s">
        <v>127</v>
      </c>
      <c r="D424" s="171" t="s">
        <v>129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46070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24.48</v>
      </c>
    </row>
    <row r="425" spans="1:16" ht="19.5" hidden="1" customHeight="1">
      <c r="A425" s="171" t="s">
        <v>1569</v>
      </c>
      <c r="B425" s="175">
        <v>46071</v>
      </c>
      <c r="C425" s="171" t="s">
        <v>127</v>
      </c>
      <c r="D425" s="171" t="s">
        <v>130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46070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4027.4</v>
      </c>
    </row>
    <row r="426" spans="1:16" ht="19.5" hidden="1" customHeight="1">
      <c r="A426" s="171" t="s">
        <v>1569</v>
      </c>
      <c r="B426" s="175">
        <v>46071</v>
      </c>
      <c r="C426" s="171" t="s">
        <v>131</v>
      </c>
      <c r="D426" s="171" t="s">
        <v>132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46070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-2795</v>
      </c>
    </row>
    <row r="427" spans="1:16" ht="19.5" hidden="1" customHeight="1">
      <c r="A427" s="171" t="s">
        <v>1551</v>
      </c>
      <c r="B427" s="175">
        <v>46071</v>
      </c>
      <c r="C427" s="171" t="s">
        <v>115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46071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17.61</v>
      </c>
    </row>
    <row r="428" spans="1:16" ht="19.5" hidden="1" customHeight="1">
      <c r="A428" s="171" t="s">
        <v>1570</v>
      </c>
      <c r="B428" s="175">
        <v>46071</v>
      </c>
      <c r="C428" s="171" t="s">
        <v>110</v>
      </c>
      <c r="D428" s="171" t="s">
        <v>24</v>
      </c>
      <c r="E428" s="171" t="s">
        <v>79</v>
      </c>
      <c r="F428" s="171" t="s">
        <v>441</v>
      </c>
      <c r="G428" s="171" t="s">
        <v>177</v>
      </c>
      <c r="H428" s="176">
        <v>1</v>
      </c>
      <c r="I428" s="177">
        <v>5000</v>
      </c>
      <c r="J428" s="175">
        <v>46069</v>
      </c>
      <c r="K428" s="171" t="s">
        <v>113</v>
      </c>
      <c r="L428" s="171" t="s">
        <v>114</v>
      </c>
      <c r="M428" s="178">
        <v>0.43</v>
      </c>
      <c r="N428" s="176"/>
      <c r="O428" s="176">
        <v>40</v>
      </c>
      <c r="P428" s="179">
        <v>-213.48</v>
      </c>
    </row>
    <row r="429" spans="1:16" ht="19.5" hidden="1" customHeight="1">
      <c r="A429" s="171" t="s">
        <v>1570</v>
      </c>
      <c r="B429" s="175">
        <v>46071</v>
      </c>
      <c r="C429" s="171" t="s">
        <v>127</v>
      </c>
      <c r="D429" s="171" t="s">
        <v>128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5000</v>
      </c>
      <c r="J429" s="175">
        <v>46069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1965.88</v>
      </c>
    </row>
    <row r="430" spans="1:16" ht="19.5" hidden="1" customHeight="1">
      <c r="A430" s="171" t="s">
        <v>1570</v>
      </c>
      <c r="B430" s="175">
        <v>46071</v>
      </c>
      <c r="C430" s="171" t="s">
        <v>127</v>
      </c>
      <c r="D430" s="171" t="s">
        <v>129</v>
      </c>
      <c r="E430" s="171" t="s">
        <v>79</v>
      </c>
      <c r="F430" s="171" t="s">
        <v>441</v>
      </c>
      <c r="G430" s="171" t="s">
        <v>177</v>
      </c>
      <c r="H430" s="176">
        <v>1</v>
      </c>
      <c r="I430" s="177">
        <v>5000</v>
      </c>
      <c r="J430" s="175">
        <v>46069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19.66</v>
      </c>
    </row>
    <row r="431" spans="1:16" ht="19.5" hidden="1" customHeight="1">
      <c r="A431" s="171" t="s">
        <v>1570</v>
      </c>
      <c r="B431" s="175">
        <v>46071</v>
      </c>
      <c r="C431" s="171" t="s">
        <v>127</v>
      </c>
      <c r="D431" s="171" t="s">
        <v>130</v>
      </c>
      <c r="E431" s="171" t="s">
        <v>79</v>
      </c>
      <c r="F431" s="171" t="s">
        <v>441</v>
      </c>
      <c r="G431" s="171" t="s">
        <v>177</v>
      </c>
      <c r="H431" s="176">
        <v>1</v>
      </c>
      <c r="I431" s="177">
        <v>5000</v>
      </c>
      <c r="J431" s="175">
        <v>46069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3014.46</v>
      </c>
    </row>
    <row r="432" spans="1:16" ht="19.5" hidden="1" customHeight="1">
      <c r="A432" s="171" t="s">
        <v>1570</v>
      </c>
      <c r="B432" s="175">
        <v>46071</v>
      </c>
      <c r="C432" s="171" t="s">
        <v>131</v>
      </c>
      <c r="D432" s="171" t="s">
        <v>132</v>
      </c>
      <c r="E432" s="171" t="s">
        <v>79</v>
      </c>
      <c r="F432" s="171" t="s">
        <v>441</v>
      </c>
      <c r="G432" s="171" t="s">
        <v>177</v>
      </c>
      <c r="H432" s="176">
        <v>1</v>
      </c>
      <c r="I432" s="177">
        <v>5000</v>
      </c>
      <c r="J432" s="175">
        <v>46069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-2150</v>
      </c>
    </row>
    <row r="433" spans="1:16" ht="19.5" hidden="1" customHeight="1">
      <c r="A433" s="171" t="s">
        <v>1570</v>
      </c>
      <c r="B433" s="175">
        <v>46071</v>
      </c>
      <c r="C433" s="171" t="s">
        <v>115</v>
      </c>
      <c r="D433" s="171" t="s">
        <v>116</v>
      </c>
      <c r="E433" s="171" t="s">
        <v>79</v>
      </c>
      <c r="F433" s="171" t="s">
        <v>441</v>
      </c>
      <c r="G433" s="171" t="s">
        <v>177</v>
      </c>
      <c r="H433" s="176">
        <v>1</v>
      </c>
      <c r="I433" s="177">
        <v>5000</v>
      </c>
      <c r="J433" s="175">
        <v>46069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-12.59</v>
      </c>
    </row>
    <row r="434" spans="1:16" ht="19.5" hidden="1" customHeight="1">
      <c r="A434" s="171" t="s">
        <v>1571</v>
      </c>
      <c r="B434" s="175">
        <v>46071</v>
      </c>
      <c r="C434" s="171" t="s">
        <v>110</v>
      </c>
      <c r="D434" s="171" t="s">
        <v>24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46062</v>
      </c>
      <c r="K434" s="171" t="s">
        <v>113</v>
      </c>
      <c r="L434" s="171" t="s">
        <v>114</v>
      </c>
      <c r="M434" s="178">
        <v>0</v>
      </c>
      <c r="N434" s="176"/>
      <c r="O434" s="176">
        <v>45</v>
      </c>
      <c r="P434" s="179">
        <v>-56.94</v>
      </c>
    </row>
    <row r="435" spans="1:16" ht="19.5" hidden="1" customHeight="1">
      <c r="A435" s="171" t="s">
        <v>1571</v>
      </c>
      <c r="B435" s="175">
        <v>46071</v>
      </c>
      <c r="C435" s="171" t="s">
        <v>115</v>
      </c>
      <c r="D435" s="171" t="s">
        <v>116</v>
      </c>
      <c r="E435" s="171" t="s">
        <v>78</v>
      </c>
      <c r="F435" s="171" t="s">
        <v>176</v>
      </c>
      <c r="G435" s="171" t="s">
        <v>177</v>
      </c>
      <c r="H435" s="176">
        <v>1</v>
      </c>
      <c r="I435" s="177">
        <v>0</v>
      </c>
      <c r="J435" s="175">
        <v>46062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-15.47</v>
      </c>
    </row>
    <row r="436" spans="1:16" ht="19.5" hidden="1" customHeight="1">
      <c r="A436" s="171" t="s">
        <v>1571</v>
      </c>
      <c r="B436" s="175">
        <v>46071</v>
      </c>
      <c r="C436" s="171" t="s">
        <v>110</v>
      </c>
      <c r="D436" s="171" t="s">
        <v>117</v>
      </c>
      <c r="E436" s="171" t="s">
        <v>78</v>
      </c>
      <c r="F436" s="171" t="s">
        <v>176</v>
      </c>
      <c r="G436" s="171" t="s">
        <v>177</v>
      </c>
      <c r="H436" s="176">
        <v>1</v>
      </c>
      <c r="I436" s="177">
        <v>0</v>
      </c>
      <c r="J436" s="175">
        <v>46062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hidden="1" customHeight="1">
      <c r="A437" s="171" t="s">
        <v>1571</v>
      </c>
      <c r="B437" s="175">
        <v>46071</v>
      </c>
      <c r="C437" s="171" t="s">
        <v>110</v>
      </c>
      <c r="D437" s="171" t="s">
        <v>118</v>
      </c>
      <c r="E437" s="171" t="s">
        <v>78</v>
      </c>
      <c r="F437" s="171" t="s">
        <v>176</v>
      </c>
      <c r="G437" s="171" t="s">
        <v>177</v>
      </c>
      <c r="H437" s="176">
        <v>1</v>
      </c>
      <c r="I437" s="177">
        <v>0</v>
      </c>
      <c r="J437" s="175">
        <v>46062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hidden="1" customHeight="1">
      <c r="A438" s="171" t="s">
        <v>1571</v>
      </c>
      <c r="B438" s="175">
        <v>46071</v>
      </c>
      <c r="C438" s="171" t="s">
        <v>115</v>
      </c>
      <c r="D438" s="171" t="s">
        <v>119</v>
      </c>
      <c r="E438" s="171" t="s">
        <v>78</v>
      </c>
      <c r="F438" s="171" t="s">
        <v>176</v>
      </c>
      <c r="G438" s="171" t="s">
        <v>177</v>
      </c>
      <c r="H438" s="176">
        <v>1</v>
      </c>
      <c r="I438" s="177">
        <v>0</v>
      </c>
      <c r="J438" s="175">
        <v>46062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hidden="1" customHeight="1">
      <c r="A439" s="171" t="s">
        <v>1570</v>
      </c>
      <c r="B439" s="175">
        <v>46071</v>
      </c>
      <c r="C439" s="171" t="s">
        <v>115</v>
      </c>
      <c r="D439" s="171" t="s">
        <v>135</v>
      </c>
      <c r="E439" s="171" t="s">
        <v>79</v>
      </c>
      <c r="F439" s="171" t="s">
        <v>441</v>
      </c>
      <c r="G439" s="171" t="s">
        <v>177</v>
      </c>
      <c r="H439" s="176">
        <v>1</v>
      </c>
      <c r="I439" s="177">
        <v>0</v>
      </c>
      <c r="J439" s="175">
        <v>46069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-37.35</v>
      </c>
    </row>
    <row r="440" spans="1:16" ht="19.5" hidden="1" customHeight="1">
      <c r="A440" s="171" t="s">
        <v>1572</v>
      </c>
      <c r="B440" s="175">
        <v>46071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2400</v>
      </c>
      <c r="J440" s="175">
        <v>46070</v>
      </c>
      <c r="K440" s="171" t="s">
        <v>113</v>
      </c>
      <c r="L440" s="171" t="s">
        <v>114</v>
      </c>
      <c r="M440" s="178">
        <v>0.43</v>
      </c>
      <c r="N440" s="176"/>
      <c r="O440" s="176">
        <v>42</v>
      </c>
      <c r="P440" s="179">
        <v>-141.83000000000001</v>
      </c>
    </row>
    <row r="441" spans="1:16" ht="19.5" hidden="1" customHeight="1">
      <c r="A441" s="171" t="s">
        <v>1572</v>
      </c>
      <c r="B441" s="175">
        <v>46071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2400</v>
      </c>
      <c r="J441" s="175">
        <v>46070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983.81</v>
      </c>
    </row>
    <row r="442" spans="1:16" ht="19.5" hidden="1" customHeight="1">
      <c r="A442" s="171" t="s">
        <v>1572</v>
      </c>
      <c r="B442" s="175">
        <v>46071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2400</v>
      </c>
      <c r="J442" s="175">
        <v>46070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9.84</v>
      </c>
    </row>
    <row r="443" spans="1:16" ht="19.5" hidden="1" customHeight="1">
      <c r="A443" s="171" t="s">
        <v>1572</v>
      </c>
      <c r="B443" s="175">
        <v>46071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2400</v>
      </c>
      <c r="J443" s="175">
        <v>46070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1406.35</v>
      </c>
    </row>
    <row r="444" spans="1:16" ht="19.5" hidden="1" customHeight="1">
      <c r="A444" s="171" t="s">
        <v>1572</v>
      </c>
      <c r="B444" s="175">
        <v>46071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46070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-1032</v>
      </c>
    </row>
    <row r="445" spans="1:16" ht="19.5" hidden="1" customHeight="1">
      <c r="A445" s="171" t="s">
        <v>1572</v>
      </c>
      <c r="B445" s="175">
        <v>46071</v>
      </c>
      <c r="C445" s="171" t="s">
        <v>115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46070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-17.98</v>
      </c>
    </row>
    <row r="446" spans="1:16" ht="19.5" hidden="1" customHeight="1">
      <c r="A446" s="171" t="s">
        <v>1573</v>
      </c>
      <c r="B446" s="175">
        <v>46071</v>
      </c>
      <c r="C446" s="171" t="s">
        <v>110</v>
      </c>
      <c r="D446" s="171" t="s">
        <v>24</v>
      </c>
      <c r="E446" s="171" t="s">
        <v>48</v>
      </c>
      <c r="F446" s="171" t="s">
        <v>198</v>
      </c>
      <c r="G446" s="171" t="s">
        <v>112</v>
      </c>
      <c r="H446" s="176">
        <v>1</v>
      </c>
      <c r="I446" s="177">
        <v>1800</v>
      </c>
      <c r="J446" s="175">
        <v>46064</v>
      </c>
      <c r="K446" s="171" t="s">
        <v>113</v>
      </c>
      <c r="L446" s="171" t="s">
        <v>114</v>
      </c>
      <c r="M446" s="178">
        <v>0.43</v>
      </c>
      <c r="N446" s="176"/>
      <c r="O446" s="176">
        <v>45</v>
      </c>
      <c r="P446" s="179">
        <v>-137.04</v>
      </c>
    </row>
    <row r="447" spans="1:16" ht="19.5" hidden="1" customHeight="1">
      <c r="A447" s="171" t="s">
        <v>1573</v>
      </c>
      <c r="B447" s="175">
        <v>46071</v>
      </c>
      <c r="C447" s="171" t="s">
        <v>127</v>
      </c>
      <c r="D447" s="171" t="s">
        <v>128</v>
      </c>
      <c r="E447" s="171" t="s">
        <v>48</v>
      </c>
      <c r="F447" s="171" t="s">
        <v>198</v>
      </c>
      <c r="G447" s="171" t="s">
        <v>112</v>
      </c>
      <c r="H447" s="176">
        <v>1</v>
      </c>
      <c r="I447" s="177">
        <v>1800</v>
      </c>
      <c r="J447" s="175">
        <v>46064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862.86</v>
      </c>
    </row>
    <row r="448" spans="1:16" ht="19.5" hidden="1" customHeight="1">
      <c r="A448" s="171" t="s">
        <v>1573</v>
      </c>
      <c r="B448" s="175">
        <v>46071</v>
      </c>
      <c r="C448" s="171" t="s">
        <v>127</v>
      </c>
      <c r="D448" s="171" t="s">
        <v>129</v>
      </c>
      <c r="E448" s="171" t="s">
        <v>48</v>
      </c>
      <c r="F448" s="171" t="s">
        <v>198</v>
      </c>
      <c r="G448" s="171" t="s">
        <v>112</v>
      </c>
      <c r="H448" s="176">
        <v>1</v>
      </c>
      <c r="I448" s="177">
        <v>1800</v>
      </c>
      <c r="J448" s="175">
        <v>46064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8.6300000000000008</v>
      </c>
    </row>
    <row r="449" spans="1:16" ht="19.5" hidden="1" customHeight="1">
      <c r="A449" s="171" t="s">
        <v>1573</v>
      </c>
      <c r="B449" s="175">
        <v>46071</v>
      </c>
      <c r="C449" s="171" t="s">
        <v>127</v>
      </c>
      <c r="D449" s="171" t="s">
        <v>130</v>
      </c>
      <c r="E449" s="171" t="s">
        <v>48</v>
      </c>
      <c r="F449" s="171" t="s">
        <v>198</v>
      </c>
      <c r="G449" s="171" t="s">
        <v>112</v>
      </c>
      <c r="H449" s="176">
        <v>1</v>
      </c>
      <c r="I449" s="177">
        <v>1800</v>
      </c>
      <c r="J449" s="175">
        <v>46064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928.51</v>
      </c>
    </row>
    <row r="450" spans="1:16" ht="19.5" hidden="1" customHeight="1">
      <c r="A450" s="171" t="s">
        <v>1573</v>
      </c>
      <c r="B450" s="175">
        <v>46071</v>
      </c>
      <c r="C450" s="171" t="s">
        <v>131</v>
      </c>
      <c r="D450" s="171" t="s">
        <v>132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1800</v>
      </c>
      <c r="J450" s="175">
        <v>46064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-774</v>
      </c>
    </row>
    <row r="451" spans="1:16" ht="19.5" hidden="1" customHeight="1">
      <c r="A451" s="171" t="s">
        <v>1573</v>
      </c>
      <c r="B451" s="175">
        <v>46071</v>
      </c>
      <c r="C451" s="171" t="s">
        <v>115</v>
      </c>
      <c r="D451" s="171" t="s">
        <v>116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1800</v>
      </c>
      <c r="J451" s="175">
        <v>46064</v>
      </c>
      <c r="K451" s="171" t="s">
        <v>113</v>
      </c>
      <c r="L451" s="171" t="s">
        <v>114</v>
      </c>
      <c r="M451" s="178">
        <v>0.43</v>
      </c>
      <c r="N451" s="176"/>
      <c r="O451" s="176"/>
      <c r="P451" s="179">
        <v>-12.06</v>
      </c>
    </row>
    <row r="452" spans="1:16" ht="19.5" hidden="1" customHeight="1">
      <c r="A452" s="171" t="s">
        <v>1458</v>
      </c>
      <c r="B452" s="175">
        <v>46071</v>
      </c>
      <c r="C452" s="171" t="s">
        <v>308</v>
      </c>
      <c r="D452" s="171" t="s">
        <v>419</v>
      </c>
      <c r="E452" s="171" t="s">
        <v>62</v>
      </c>
      <c r="F452" s="171" t="s">
        <v>896</v>
      </c>
      <c r="G452" s="171" t="s">
        <v>177</v>
      </c>
      <c r="H452" s="176">
        <v>1</v>
      </c>
      <c r="I452" s="177">
        <v>-5000</v>
      </c>
      <c r="J452" s="175">
        <v>46063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-2614.0700000000002</v>
      </c>
    </row>
    <row r="453" spans="1:16" ht="19.5" hidden="1" customHeight="1">
      <c r="A453" s="171" t="s">
        <v>1458</v>
      </c>
      <c r="B453" s="175">
        <v>46071</v>
      </c>
      <c r="C453" s="171" t="s">
        <v>308</v>
      </c>
      <c r="D453" s="171" t="s">
        <v>129</v>
      </c>
      <c r="E453" s="171" t="s">
        <v>62</v>
      </c>
      <c r="F453" s="171" t="s">
        <v>896</v>
      </c>
      <c r="G453" s="171" t="s">
        <v>177</v>
      </c>
      <c r="H453" s="176">
        <v>1</v>
      </c>
      <c r="I453" s="177">
        <v>-5000</v>
      </c>
      <c r="J453" s="175">
        <v>46063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-26.14</v>
      </c>
    </row>
    <row r="454" spans="1:16" ht="19.5" hidden="1" customHeight="1">
      <c r="A454" s="171" t="s">
        <v>1458</v>
      </c>
      <c r="B454" s="175">
        <v>46071</v>
      </c>
      <c r="C454" s="171" t="s">
        <v>308</v>
      </c>
      <c r="D454" s="171" t="s">
        <v>130</v>
      </c>
      <c r="E454" s="171" t="s">
        <v>62</v>
      </c>
      <c r="F454" s="171" t="s">
        <v>896</v>
      </c>
      <c r="G454" s="171" t="s">
        <v>177</v>
      </c>
      <c r="H454" s="176">
        <v>1</v>
      </c>
      <c r="I454" s="177">
        <v>-5000</v>
      </c>
      <c r="J454" s="175">
        <v>46063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-2359.79</v>
      </c>
    </row>
    <row r="455" spans="1:16" ht="19.5" hidden="1" customHeight="1">
      <c r="A455" s="171" t="s">
        <v>1458</v>
      </c>
      <c r="B455" s="175">
        <v>46071</v>
      </c>
      <c r="C455" s="171" t="s">
        <v>131</v>
      </c>
      <c r="D455" s="171" t="s">
        <v>420</v>
      </c>
      <c r="E455" s="171" t="s">
        <v>62</v>
      </c>
      <c r="F455" s="171" t="s">
        <v>896</v>
      </c>
      <c r="G455" s="171" t="s">
        <v>177</v>
      </c>
      <c r="H455" s="176">
        <v>1</v>
      </c>
      <c r="I455" s="177">
        <v>-5000</v>
      </c>
      <c r="J455" s="175">
        <v>46063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2150</v>
      </c>
    </row>
    <row r="456" spans="1:16" ht="19.5" hidden="1" customHeight="1">
      <c r="A456" s="171" t="s">
        <v>1574</v>
      </c>
      <c r="B456" s="175">
        <v>46071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2400</v>
      </c>
      <c r="J456" s="175">
        <v>46067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-136.83000000000001</v>
      </c>
    </row>
    <row r="457" spans="1:16" ht="19.5" hidden="1" customHeight="1">
      <c r="A457" s="171" t="s">
        <v>1574</v>
      </c>
      <c r="B457" s="175">
        <v>46071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2400</v>
      </c>
      <c r="J457" s="175">
        <v>46067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1219.05</v>
      </c>
    </row>
    <row r="458" spans="1:16" ht="19.5" hidden="1" customHeight="1">
      <c r="A458" s="171" t="s">
        <v>1574</v>
      </c>
      <c r="B458" s="175">
        <v>46071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2400</v>
      </c>
      <c r="J458" s="175">
        <v>46067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12.19</v>
      </c>
    </row>
    <row r="459" spans="1:16" ht="19.5" hidden="1" customHeight="1">
      <c r="A459" s="171" t="s">
        <v>1574</v>
      </c>
      <c r="B459" s="175">
        <v>46071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2400</v>
      </c>
      <c r="J459" s="175">
        <v>46067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1168.76</v>
      </c>
    </row>
    <row r="460" spans="1:16" ht="19.5" hidden="1" customHeight="1">
      <c r="A460" s="171" t="s">
        <v>1574</v>
      </c>
      <c r="B460" s="175">
        <v>46071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2400</v>
      </c>
      <c r="J460" s="175">
        <v>46067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-1032</v>
      </c>
    </row>
    <row r="461" spans="1:16" ht="19.5" hidden="1" customHeight="1">
      <c r="A461" s="171" t="s">
        <v>1575</v>
      </c>
      <c r="B461" s="175">
        <v>46071</v>
      </c>
      <c r="C461" s="171" t="s">
        <v>110</v>
      </c>
      <c r="D461" s="171" t="s">
        <v>24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2400</v>
      </c>
      <c r="J461" s="175">
        <v>46070</v>
      </c>
      <c r="K461" s="171" t="s">
        <v>113</v>
      </c>
      <c r="L461" s="171" t="s">
        <v>114</v>
      </c>
      <c r="M461" s="178">
        <v>0.43</v>
      </c>
      <c r="N461" s="176"/>
      <c r="O461" s="176">
        <v>42</v>
      </c>
      <c r="P461" s="179">
        <v>-141.83000000000001</v>
      </c>
    </row>
    <row r="462" spans="1:16" ht="19.5" hidden="1" customHeight="1">
      <c r="A462" s="171" t="s">
        <v>1575</v>
      </c>
      <c r="B462" s="175">
        <v>46071</v>
      </c>
      <c r="C462" s="171" t="s">
        <v>127</v>
      </c>
      <c r="D462" s="171" t="s">
        <v>128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2400</v>
      </c>
      <c r="J462" s="175">
        <v>46070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1164.45</v>
      </c>
    </row>
    <row r="463" spans="1:16" ht="19.5" hidden="1" customHeight="1">
      <c r="A463" s="171" t="s">
        <v>1575</v>
      </c>
      <c r="B463" s="175">
        <v>46071</v>
      </c>
      <c r="C463" s="171" t="s">
        <v>127</v>
      </c>
      <c r="D463" s="171" t="s">
        <v>129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2400</v>
      </c>
      <c r="J463" s="175">
        <v>46070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1575</v>
      </c>
      <c r="B464" s="175">
        <v>46071</v>
      </c>
      <c r="C464" s="171" t="s">
        <v>127</v>
      </c>
      <c r="D464" s="171" t="s">
        <v>130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2400</v>
      </c>
      <c r="J464" s="175">
        <v>46070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1235.55</v>
      </c>
    </row>
    <row r="465" spans="1:16" ht="19.5" hidden="1" customHeight="1">
      <c r="A465" s="171" t="s">
        <v>1575</v>
      </c>
      <c r="B465" s="175">
        <v>46071</v>
      </c>
      <c r="C465" s="171" t="s">
        <v>131</v>
      </c>
      <c r="D465" s="171" t="s">
        <v>132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2400</v>
      </c>
      <c r="J465" s="175">
        <v>46070</v>
      </c>
      <c r="K465" s="171" t="s">
        <v>113</v>
      </c>
      <c r="L465" s="171" t="s">
        <v>114</v>
      </c>
      <c r="M465" s="178">
        <v>0.43</v>
      </c>
      <c r="N465" s="176"/>
      <c r="O465" s="176"/>
      <c r="P465" s="179">
        <v>-1032</v>
      </c>
    </row>
    <row r="466" spans="1:16" ht="19.5" hidden="1" customHeight="1">
      <c r="A466" s="171" t="s">
        <v>1575</v>
      </c>
      <c r="B466" s="175">
        <v>46071</v>
      </c>
      <c r="C466" s="171" t="s">
        <v>115</v>
      </c>
      <c r="D466" s="171" t="s">
        <v>116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2400</v>
      </c>
      <c r="J466" s="175">
        <v>46070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-10.84</v>
      </c>
    </row>
    <row r="467" spans="1:16" ht="19.5" hidden="1" customHeight="1">
      <c r="A467" s="171" t="s">
        <v>1576</v>
      </c>
      <c r="B467" s="175">
        <v>46071</v>
      </c>
      <c r="C467" s="171" t="s">
        <v>110</v>
      </c>
      <c r="D467" s="171" t="s">
        <v>24</v>
      </c>
      <c r="E467" s="171" t="s">
        <v>42</v>
      </c>
      <c r="F467" s="171" t="s">
        <v>248</v>
      </c>
      <c r="G467" s="171" t="s">
        <v>112</v>
      </c>
      <c r="H467" s="176">
        <v>1</v>
      </c>
      <c r="I467" s="177">
        <v>2400</v>
      </c>
      <c r="J467" s="175">
        <v>46063</v>
      </c>
      <c r="K467" s="171" t="s">
        <v>113</v>
      </c>
      <c r="L467" s="171" t="s">
        <v>114</v>
      </c>
      <c r="M467" s="178">
        <v>0.43</v>
      </c>
      <c r="N467" s="176"/>
      <c r="O467" s="176">
        <v>44</v>
      </c>
      <c r="P467" s="179">
        <v>-151.84</v>
      </c>
    </row>
    <row r="468" spans="1:16" ht="19.5" hidden="1" customHeight="1">
      <c r="A468" s="171" t="s">
        <v>1576</v>
      </c>
      <c r="B468" s="175">
        <v>46071</v>
      </c>
      <c r="C468" s="171" t="s">
        <v>127</v>
      </c>
      <c r="D468" s="171" t="s">
        <v>128</v>
      </c>
      <c r="E468" s="171" t="s">
        <v>42</v>
      </c>
      <c r="F468" s="171" t="s">
        <v>248</v>
      </c>
      <c r="G468" s="171" t="s">
        <v>112</v>
      </c>
      <c r="H468" s="176">
        <v>1</v>
      </c>
      <c r="I468" s="177">
        <v>2400</v>
      </c>
      <c r="J468" s="175">
        <v>46063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1176.81</v>
      </c>
    </row>
    <row r="469" spans="1:16" ht="19.5" hidden="1" customHeight="1">
      <c r="A469" s="171" t="s">
        <v>1576</v>
      </c>
      <c r="B469" s="175">
        <v>46071</v>
      </c>
      <c r="C469" s="171" t="s">
        <v>127</v>
      </c>
      <c r="D469" s="171" t="s">
        <v>129</v>
      </c>
      <c r="E469" s="171" t="s">
        <v>42</v>
      </c>
      <c r="F469" s="171" t="s">
        <v>248</v>
      </c>
      <c r="G469" s="171" t="s">
        <v>112</v>
      </c>
      <c r="H469" s="176">
        <v>1</v>
      </c>
      <c r="I469" s="177">
        <v>2400</v>
      </c>
      <c r="J469" s="175">
        <v>46063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11.77</v>
      </c>
    </row>
    <row r="470" spans="1:16" ht="19.5" hidden="1" customHeight="1">
      <c r="A470" s="171" t="s">
        <v>1576</v>
      </c>
      <c r="B470" s="175">
        <v>46071</v>
      </c>
      <c r="C470" s="171" t="s">
        <v>127</v>
      </c>
      <c r="D470" s="171" t="s">
        <v>130</v>
      </c>
      <c r="E470" s="171" t="s">
        <v>42</v>
      </c>
      <c r="F470" s="171" t="s">
        <v>248</v>
      </c>
      <c r="G470" s="171" t="s">
        <v>112</v>
      </c>
      <c r="H470" s="176">
        <v>1</v>
      </c>
      <c r="I470" s="177">
        <v>2400</v>
      </c>
      <c r="J470" s="175">
        <v>46063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1211.42</v>
      </c>
    </row>
    <row r="471" spans="1:16" ht="19.5" hidden="1" customHeight="1">
      <c r="A471" s="171" t="s">
        <v>1576</v>
      </c>
      <c r="B471" s="175">
        <v>46071</v>
      </c>
      <c r="C471" s="171" t="s">
        <v>131</v>
      </c>
      <c r="D471" s="171" t="s">
        <v>132</v>
      </c>
      <c r="E471" s="171" t="s">
        <v>42</v>
      </c>
      <c r="F471" s="171" t="s">
        <v>248</v>
      </c>
      <c r="G471" s="171" t="s">
        <v>112</v>
      </c>
      <c r="H471" s="176">
        <v>1</v>
      </c>
      <c r="I471" s="177">
        <v>2400</v>
      </c>
      <c r="J471" s="175">
        <v>46063</v>
      </c>
      <c r="K471" s="171" t="s">
        <v>113</v>
      </c>
      <c r="L471" s="171" t="s">
        <v>114</v>
      </c>
      <c r="M471" s="178">
        <v>0.43</v>
      </c>
      <c r="N471" s="176"/>
      <c r="O471" s="176"/>
      <c r="P471" s="179">
        <v>-1032</v>
      </c>
    </row>
    <row r="472" spans="1:16" ht="19.5" hidden="1" customHeight="1">
      <c r="A472" s="171" t="s">
        <v>1576</v>
      </c>
      <c r="B472" s="175">
        <v>46071</v>
      </c>
      <c r="C472" s="171" t="s">
        <v>115</v>
      </c>
      <c r="D472" s="171" t="s">
        <v>116</v>
      </c>
      <c r="E472" s="171" t="s">
        <v>42</v>
      </c>
      <c r="F472" s="171" t="s">
        <v>248</v>
      </c>
      <c r="G472" s="171" t="s">
        <v>112</v>
      </c>
      <c r="H472" s="176">
        <v>1</v>
      </c>
      <c r="I472" s="177">
        <v>2400</v>
      </c>
      <c r="J472" s="175">
        <v>46063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-19.34</v>
      </c>
    </row>
    <row r="473" spans="1:16" ht="19.5" hidden="1" customHeight="1">
      <c r="A473" s="171" t="s">
        <v>1458</v>
      </c>
      <c r="B473" s="175">
        <v>46071</v>
      </c>
      <c r="C473" s="171" t="s">
        <v>115</v>
      </c>
      <c r="D473" s="171" t="s">
        <v>135</v>
      </c>
      <c r="E473" s="171" t="s">
        <v>62</v>
      </c>
      <c r="F473" s="171" t="s">
        <v>896</v>
      </c>
      <c r="G473" s="171" t="s">
        <v>177</v>
      </c>
      <c r="H473" s="176">
        <v>1</v>
      </c>
      <c r="I473" s="177">
        <v>0</v>
      </c>
      <c r="J473" s="175">
        <v>46063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49.67</v>
      </c>
    </row>
    <row r="474" spans="1:16" ht="19.5" hidden="1" customHeight="1">
      <c r="A474" s="171" t="s">
        <v>1576</v>
      </c>
      <c r="B474" s="175">
        <v>46071</v>
      </c>
      <c r="C474" s="171" t="s">
        <v>115</v>
      </c>
      <c r="D474" s="171" t="s">
        <v>135</v>
      </c>
      <c r="E474" s="171" t="s">
        <v>42</v>
      </c>
      <c r="F474" s="171" t="s">
        <v>248</v>
      </c>
      <c r="G474" s="171" t="s">
        <v>112</v>
      </c>
      <c r="H474" s="176">
        <v>1</v>
      </c>
      <c r="I474" s="177">
        <v>0</v>
      </c>
      <c r="J474" s="175">
        <v>46063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-22.36</v>
      </c>
    </row>
    <row r="475" spans="1:16" ht="19.5" hidden="1" customHeight="1">
      <c r="A475" s="171" t="s">
        <v>1577</v>
      </c>
      <c r="B475" s="175">
        <v>46071</v>
      </c>
      <c r="C475" s="171" t="s">
        <v>115</v>
      </c>
      <c r="D475" s="171" t="s">
        <v>135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46071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-43.06</v>
      </c>
    </row>
    <row r="476" spans="1:16" ht="19.5" hidden="1" customHeight="1">
      <c r="A476" s="171" t="s">
        <v>1578</v>
      </c>
      <c r="B476" s="175">
        <v>46071</v>
      </c>
      <c r="C476" s="171" t="s">
        <v>110</v>
      </c>
      <c r="D476" s="171" t="s">
        <v>24</v>
      </c>
      <c r="E476" s="171" t="s">
        <v>50</v>
      </c>
      <c r="F476" s="171" t="s">
        <v>413</v>
      </c>
      <c r="G476" s="171" t="s">
        <v>112</v>
      </c>
      <c r="H476" s="176">
        <v>1</v>
      </c>
      <c r="I476" s="177">
        <v>0</v>
      </c>
      <c r="J476" s="175">
        <v>46065</v>
      </c>
      <c r="K476" s="171" t="s">
        <v>113</v>
      </c>
      <c r="L476" s="171" t="s">
        <v>114</v>
      </c>
      <c r="M476" s="178">
        <v>0</v>
      </c>
      <c r="N476" s="176"/>
      <c r="O476" s="176">
        <v>45</v>
      </c>
      <c r="P476" s="179">
        <v>-46.77</v>
      </c>
    </row>
    <row r="477" spans="1:16" ht="19.5" hidden="1" customHeight="1">
      <c r="A477" s="171" t="s">
        <v>1578</v>
      </c>
      <c r="B477" s="175">
        <v>46071</v>
      </c>
      <c r="C477" s="171" t="s">
        <v>115</v>
      </c>
      <c r="D477" s="171" t="s">
        <v>116</v>
      </c>
      <c r="E477" s="171" t="s">
        <v>50</v>
      </c>
      <c r="F477" s="171" t="s">
        <v>413</v>
      </c>
      <c r="G477" s="171" t="s">
        <v>112</v>
      </c>
      <c r="H477" s="176">
        <v>1</v>
      </c>
      <c r="I477" s="177">
        <v>0</v>
      </c>
      <c r="J477" s="175">
        <v>46065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-11.24</v>
      </c>
    </row>
    <row r="478" spans="1:16" ht="19.5" hidden="1" customHeight="1">
      <c r="A478" s="171" t="s">
        <v>1578</v>
      </c>
      <c r="B478" s="175">
        <v>46071</v>
      </c>
      <c r="C478" s="171" t="s">
        <v>110</v>
      </c>
      <c r="D478" s="171" t="s">
        <v>117</v>
      </c>
      <c r="E478" s="171" t="s">
        <v>50</v>
      </c>
      <c r="F478" s="171" t="s">
        <v>413</v>
      </c>
      <c r="G478" s="171" t="s">
        <v>112</v>
      </c>
      <c r="H478" s="176">
        <v>1</v>
      </c>
      <c r="I478" s="177">
        <v>0</v>
      </c>
      <c r="J478" s="175">
        <v>46065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1578</v>
      </c>
      <c r="B479" s="175">
        <v>46071</v>
      </c>
      <c r="C479" s="171" t="s">
        <v>110</v>
      </c>
      <c r="D479" s="171" t="s">
        <v>118</v>
      </c>
      <c r="E479" s="171" t="s">
        <v>50</v>
      </c>
      <c r="F479" s="171" t="s">
        <v>413</v>
      </c>
      <c r="G479" s="171" t="s">
        <v>112</v>
      </c>
      <c r="H479" s="176">
        <v>1</v>
      </c>
      <c r="I479" s="177">
        <v>0</v>
      </c>
      <c r="J479" s="175">
        <v>46065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-46.77</v>
      </c>
    </row>
    <row r="480" spans="1:16" ht="19.5" hidden="1" customHeight="1">
      <c r="A480" s="171" t="s">
        <v>1578</v>
      </c>
      <c r="B480" s="175">
        <v>46071</v>
      </c>
      <c r="C480" s="171" t="s">
        <v>115</v>
      </c>
      <c r="D480" s="171" t="s">
        <v>119</v>
      </c>
      <c r="E480" s="171" t="s">
        <v>50</v>
      </c>
      <c r="F480" s="171" t="s">
        <v>413</v>
      </c>
      <c r="G480" s="171" t="s">
        <v>112</v>
      </c>
      <c r="H480" s="176">
        <v>1</v>
      </c>
      <c r="I480" s="177">
        <v>0</v>
      </c>
      <c r="J480" s="175">
        <v>46065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-15</v>
      </c>
    </row>
    <row r="481" spans="1:16" ht="19.5" hidden="1" customHeight="1">
      <c r="A481" s="171" t="s">
        <v>1579</v>
      </c>
      <c r="B481" s="175">
        <v>46071</v>
      </c>
      <c r="C481" s="171" t="s">
        <v>110</v>
      </c>
      <c r="D481" s="171" t="s">
        <v>24</v>
      </c>
      <c r="E481" s="171" t="s">
        <v>50</v>
      </c>
      <c r="F481" s="171" t="s">
        <v>413</v>
      </c>
      <c r="G481" s="171" t="s">
        <v>112</v>
      </c>
      <c r="H481" s="176">
        <v>1</v>
      </c>
      <c r="I481" s="177">
        <v>0</v>
      </c>
      <c r="J481" s="175">
        <v>46068</v>
      </c>
      <c r="K481" s="171" t="s">
        <v>113</v>
      </c>
      <c r="L481" s="171" t="s">
        <v>114</v>
      </c>
      <c r="M481" s="178">
        <v>0</v>
      </c>
      <c r="N481" s="176"/>
      <c r="O481" s="176">
        <v>41</v>
      </c>
      <c r="P481" s="179">
        <v>-46.77</v>
      </c>
    </row>
    <row r="482" spans="1:16" ht="19.5" hidden="1" customHeight="1">
      <c r="A482" s="171" t="s">
        <v>1579</v>
      </c>
      <c r="B482" s="175">
        <v>46071</v>
      </c>
      <c r="C482" s="171" t="s">
        <v>110</v>
      </c>
      <c r="D482" s="171" t="s">
        <v>117</v>
      </c>
      <c r="E482" s="171" t="s">
        <v>50</v>
      </c>
      <c r="F482" s="171" t="s">
        <v>413</v>
      </c>
      <c r="G482" s="171" t="s">
        <v>112</v>
      </c>
      <c r="H482" s="176">
        <v>1</v>
      </c>
      <c r="I482" s="177">
        <v>0</v>
      </c>
      <c r="J482" s="175">
        <v>46068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1579</v>
      </c>
      <c r="B483" s="175">
        <v>46071</v>
      </c>
      <c r="C483" s="171" t="s">
        <v>110</v>
      </c>
      <c r="D483" s="171" t="s">
        <v>118</v>
      </c>
      <c r="E483" s="171" t="s">
        <v>50</v>
      </c>
      <c r="F483" s="171" t="s">
        <v>413</v>
      </c>
      <c r="G483" s="171" t="s">
        <v>112</v>
      </c>
      <c r="H483" s="176">
        <v>1</v>
      </c>
      <c r="I483" s="177">
        <v>0</v>
      </c>
      <c r="J483" s="175">
        <v>46068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1580</v>
      </c>
      <c r="B484" s="175">
        <v>46071</v>
      </c>
      <c r="C484" s="171" t="s">
        <v>110</v>
      </c>
      <c r="D484" s="171" t="s">
        <v>24</v>
      </c>
      <c r="E484" s="171" t="s">
        <v>50</v>
      </c>
      <c r="F484" s="171" t="s">
        <v>413</v>
      </c>
      <c r="G484" s="171" t="s">
        <v>112</v>
      </c>
      <c r="H484" s="176">
        <v>1</v>
      </c>
      <c r="I484" s="177">
        <v>2068</v>
      </c>
      <c r="J484" s="175">
        <v>46070</v>
      </c>
      <c r="K484" s="171" t="s">
        <v>113</v>
      </c>
      <c r="L484" s="171" t="s">
        <v>114</v>
      </c>
      <c r="M484" s="178">
        <v>0.43</v>
      </c>
      <c r="N484" s="176"/>
      <c r="O484" s="176">
        <v>42</v>
      </c>
      <c r="P484" s="179">
        <v>-132.37</v>
      </c>
    </row>
    <row r="485" spans="1:16" ht="19.5" hidden="1" customHeight="1">
      <c r="A485" s="171" t="s">
        <v>1580</v>
      </c>
      <c r="B485" s="175">
        <v>46071</v>
      </c>
      <c r="C485" s="171" t="s">
        <v>127</v>
      </c>
      <c r="D485" s="171" t="s">
        <v>128</v>
      </c>
      <c r="E485" s="171" t="s">
        <v>50</v>
      </c>
      <c r="F485" s="171" t="s">
        <v>413</v>
      </c>
      <c r="G485" s="171" t="s">
        <v>112</v>
      </c>
      <c r="H485" s="176">
        <v>1</v>
      </c>
      <c r="I485" s="177">
        <v>2068</v>
      </c>
      <c r="J485" s="175">
        <v>46070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1109.52</v>
      </c>
    </row>
    <row r="486" spans="1:16" ht="19.5" hidden="1" customHeight="1">
      <c r="A486" s="171" t="s">
        <v>1580</v>
      </c>
      <c r="B486" s="175">
        <v>46071</v>
      </c>
      <c r="C486" s="171" t="s">
        <v>127</v>
      </c>
      <c r="D486" s="171" t="s">
        <v>129</v>
      </c>
      <c r="E486" s="171" t="s">
        <v>50</v>
      </c>
      <c r="F486" s="171" t="s">
        <v>413</v>
      </c>
      <c r="G486" s="171" t="s">
        <v>112</v>
      </c>
      <c r="H486" s="176">
        <v>1</v>
      </c>
      <c r="I486" s="177">
        <v>2068</v>
      </c>
      <c r="J486" s="175">
        <v>46070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11.1</v>
      </c>
    </row>
    <row r="487" spans="1:16" ht="19.5" hidden="1" customHeight="1">
      <c r="A487" s="171" t="s">
        <v>1580</v>
      </c>
      <c r="B487" s="175">
        <v>46071</v>
      </c>
      <c r="C487" s="171" t="s">
        <v>127</v>
      </c>
      <c r="D487" s="171" t="s">
        <v>130</v>
      </c>
      <c r="E487" s="171" t="s">
        <v>50</v>
      </c>
      <c r="F487" s="171" t="s">
        <v>413</v>
      </c>
      <c r="G487" s="171" t="s">
        <v>112</v>
      </c>
      <c r="H487" s="176">
        <v>1</v>
      </c>
      <c r="I487" s="177">
        <v>2068</v>
      </c>
      <c r="J487" s="175">
        <v>46070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947.38</v>
      </c>
    </row>
    <row r="488" spans="1:16" ht="19.5" hidden="1" customHeight="1">
      <c r="A488" s="171" t="s">
        <v>1580</v>
      </c>
      <c r="B488" s="175">
        <v>46071</v>
      </c>
      <c r="C488" s="171" t="s">
        <v>131</v>
      </c>
      <c r="D488" s="171" t="s">
        <v>132</v>
      </c>
      <c r="E488" s="171" t="s">
        <v>50</v>
      </c>
      <c r="F488" s="171" t="s">
        <v>413</v>
      </c>
      <c r="G488" s="171" t="s">
        <v>112</v>
      </c>
      <c r="H488" s="176">
        <v>1</v>
      </c>
      <c r="I488" s="177">
        <v>2068</v>
      </c>
      <c r="J488" s="175">
        <v>46070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-889.24</v>
      </c>
    </row>
    <row r="489" spans="1:16" ht="19.5" hidden="1" customHeight="1">
      <c r="A489" s="171" t="s">
        <v>1580</v>
      </c>
      <c r="B489" s="175">
        <v>46071</v>
      </c>
      <c r="C489" s="171" t="s">
        <v>115</v>
      </c>
      <c r="D489" s="171" t="s">
        <v>116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2068</v>
      </c>
      <c r="J489" s="175">
        <v>46070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-10.54</v>
      </c>
    </row>
    <row r="490" spans="1:16" ht="19.5" hidden="1" customHeight="1">
      <c r="A490" s="171" t="s">
        <v>1581</v>
      </c>
      <c r="B490" s="175">
        <v>46071</v>
      </c>
      <c r="C490" s="171" t="s">
        <v>110</v>
      </c>
      <c r="D490" s="171" t="s">
        <v>24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46064</v>
      </c>
      <c r="K490" s="171" t="s">
        <v>113</v>
      </c>
      <c r="L490" s="171" t="s">
        <v>114</v>
      </c>
      <c r="M490" s="178">
        <v>0</v>
      </c>
      <c r="N490" s="176"/>
      <c r="O490" s="176">
        <v>45</v>
      </c>
      <c r="P490" s="179">
        <v>-56.94</v>
      </c>
    </row>
    <row r="491" spans="1:16" ht="19.5" hidden="1" customHeight="1">
      <c r="A491" s="171" t="s">
        <v>1581</v>
      </c>
      <c r="B491" s="175">
        <v>46071</v>
      </c>
      <c r="C491" s="171" t="s">
        <v>115</v>
      </c>
      <c r="D491" s="171" t="s">
        <v>116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46064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-20.399999999999999</v>
      </c>
    </row>
    <row r="492" spans="1:16" ht="19.5" hidden="1" customHeight="1">
      <c r="A492" s="171" t="s">
        <v>1581</v>
      </c>
      <c r="B492" s="175">
        <v>46071</v>
      </c>
      <c r="C492" s="171" t="s">
        <v>110</v>
      </c>
      <c r="D492" s="171" t="s">
        <v>117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46064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0</v>
      </c>
    </row>
    <row r="493" spans="1:16" ht="19.5" hidden="1" customHeight="1">
      <c r="A493" s="171" t="s">
        <v>1581</v>
      </c>
      <c r="B493" s="175">
        <v>46071</v>
      </c>
      <c r="C493" s="171" t="s">
        <v>110</v>
      </c>
      <c r="D493" s="171" t="s">
        <v>118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46064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-56.94</v>
      </c>
    </row>
    <row r="494" spans="1:16" ht="19.5" hidden="1" customHeight="1">
      <c r="A494" s="171" t="s">
        <v>1581</v>
      </c>
      <c r="B494" s="175">
        <v>46071</v>
      </c>
      <c r="C494" s="171" t="s">
        <v>115</v>
      </c>
      <c r="D494" s="171" t="s">
        <v>119</v>
      </c>
      <c r="E494" s="171" t="s">
        <v>78</v>
      </c>
      <c r="F494" s="171" t="s">
        <v>176</v>
      </c>
      <c r="G494" s="171" t="s">
        <v>177</v>
      </c>
      <c r="H494" s="176">
        <v>1</v>
      </c>
      <c r="I494" s="177">
        <v>0</v>
      </c>
      <c r="J494" s="175">
        <v>46064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</v>
      </c>
    </row>
    <row r="495" spans="1:16" ht="19.5" hidden="1" customHeight="1">
      <c r="A495" s="171" t="s">
        <v>1582</v>
      </c>
      <c r="B495" s="175">
        <v>46071</v>
      </c>
      <c r="C495" s="171" t="s">
        <v>110</v>
      </c>
      <c r="D495" s="171" t="s">
        <v>24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46068</v>
      </c>
      <c r="K495" s="171" t="s">
        <v>113</v>
      </c>
      <c r="L495" s="171" t="s">
        <v>114</v>
      </c>
      <c r="M495" s="178">
        <v>0.43</v>
      </c>
      <c r="N495" s="176"/>
      <c r="O495" s="176">
        <v>41</v>
      </c>
      <c r="P495" s="179">
        <v>-136.83000000000001</v>
      </c>
    </row>
    <row r="496" spans="1:16" ht="19.5" hidden="1" customHeight="1">
      <c r="A496" s="171" t="s">
        <v>1582</v>
      </c>
      <c r="B496" s="175">
        <v>46071</v>
      </c>
      <c r="C496" s="171" t="s">
        <v>127</v>
      </c>
      <c r="D496" s="171" t="s">
        <v>128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46068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1003.81</v>
      </c>
    </row>
    <row r="497" spans="1:16" ht="19.5" hidden="1" customHeight="1">
      <c r="A497" s="171" t="s">
        <v>1582</v>
      </c>
      <c r="B497" s="175">
        <v>46071</v>
      </c>
      <c r="C497" s="171" t="s">
        <v>127</v>
      </c>
      <c r="D497" s="171" t="s">
        <v>129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46068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10.039999999999999</v>
      </c>
    </row>
    <row r="498" spans="1:16" ht="19.5" hidden="1" customHeight="1">
      <c r="A498" s="171" t="s">
        <v>1582</v>
      </c>
      <c r="B498" s="175">
        <v>46071</v>
      </c>
      <c r="C498" s="171" t="s">
        <v>127</v>
      </c>
      <c r="D498" s="171" t="s">
        <v>130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46068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1386.15</v>
      </c>
    </row>
    <row r="499" spans="1:16" ht="19.5" hidden="1" customHeight="1">
      <c r="A499" s="171" t="s">
        <v>1582</v>
      </c>
      <c r="B499" s="175">
        <v>46071</v>
      </c>
      <c r="C499" s="171" t="s">
        <v>131</v>
      </c>
      <c r="D499" s="171" t="s">
        <v>132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46068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-1032</v>
      </c>
    </row>
    <row r="500" spans="1:16" ht="19.5" hidden="1" customHeight="1">
      <c r="A500" s="171" t="s">
        <v>1582</v>
      </c>
      <c r="B500" s="175">
        <v>46071</v>
      </c>
      <c r="C500" s="171" t="s">
        <v>115</v>
      </c>
      <c r="D500" s="171" t="s">
        <v>116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46068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-17.2</v>
      </c>
    </row>
    <row r="501" spans="1:16" ht="19.5" hidden="1" customHeight="1">
      <c r="A501" s="171" t="s">
        <v>1583</v>
      </c>
      <c r="B501" s="175">
        <v>46071</v>
      </c>
      <c r="C501" s="171" t="s">
        <v>115</v>
      </c>
      <c r="D501" s="171" t="s">
        <v>135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46071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-19.420000000000002</v>
      </c>
    </row>
    <row r="502" spans="1:16" ht="19.5" hidden="1" customHeight="1">
      <c r="A502" s="171" t="s">
        <v>1582</v>
      </c>
      <c r="B502" s="175">
        <v>46071</v>
      </c>
      <c r="C502" s="171" t="s">
        <v>115</v>
      </c>
      <c r="D502" s="171" t="s">
        <v>135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46068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-19.07</v>
      </c>
    </row>
    <row r="503" spans="1:16" ht="19.5" hidden="1" customHeight="1">
      <c r="A503" s="171" t="s">
        <v>1584</v>
      </c>
      <c r="B503" s="175">
        <v>46071</v>
      </c>
      <c r="C503" s="171" t="s">
        <v>110</v>
      </c>
      <c r="D503" s="171" t="s">
        <v>24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46070</v>
      </c>
      <c r="K503" s="171" t="s">
        <v>113</v>
      </c>
      <c r="L503" s="171" t="s">
        <v>114</v>
      </c>
      <c r="M503" s="178">
        <v>0.43</v>
      </c>
      <c r="N503" s="176"/>
      <c r="O503" s="176">
        <v>42</v>
      </c>
      <c r="P503" s="179">
        <v>-141.83000000000001</v>
      </c>
    </row>
    <row r="504" spans="1:16" ht="19.5" hidden="1" customHeight="1">
      <c r="A504" s="171" t="s">
        <v>1584</v>
      </c>
      <c r="B504" s="175">
        <v>46071</v>
      </c>
      <c r="C504" s="171" t="s">
        <v>127</v>
      </c>
      <c r="D504" s="171" t="s">
        <v>128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46070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1073.26</v>
      </c>
    </row>
    <row r="505" spans="1:16" ht="19.5" hidden="1" customHeight="1">
      <c r="A505" s="171" t="s">
        <v>1584</v>
      </c>
      <c r="B505" s="175">
        <v>46071</v>
      </c>
      <c r="C505" s="171" t="s">
        <v>127</v>
      </c>
      <c r="D505" s="171" t="s">
        <v>129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46070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10.73</v>
      </c>
    </row>
    <row r="506" spans="1:16" ht="19.5" hidden="1" customHeight="1">
      <c r="A506" s="171" t="s">
        <v>1584</v>
      </c>
      <c r="B506" s="175">
        <v>46071</v>
      </c>
      <c r="C506" s="171" t="s">
        <v>127</v>
      </c>
      <c r="D506" s="171" t="s">
        <v>130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2400</v>
      </c>
      <c r="J506" s="175">
        <v>46070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1316.01</v>
      </c>
    </row>
    <row r="507" spans="1:16" ht="19.5" hidden="1" customHeight="1">
      <c r="A507" s="171" t="s">
        <v>1584</v>
      </c>
      <c r="B507" s="175">
        <v>46071</v>
      </c>
      <c r="C507" s="171" t="s">
        <v>131</v>
      </c>
      <c r="D507" s="171" t="s">
        <v>132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2400</v>
      </c>
      <c r="J507" s="175">
        <v>46070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-1032</v>
      </c>
    </row>
    <row r="508" spans="1:16" ht="19.5" hidden="1" customHeight="1">
      <c r="A508" s="171" t="s">
        <v>1584</v>
      </c>
      <c r="B508" s="175">
        <v>46071</v>
      </c>
      <c r="C508" s="171" t="s">
        <v>115</v>
      </c>
      <c r="D508" s="171" t="s">
        <v>116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2400</v>
      </c>
      <c r="J508" s="175">
        <v>46070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-13.56</v>
      </c>
    </row>
    <row r="509" spans="1:16" ht="19.5" hidden="1" customHeight="1">
      <c r="A509" s="171" t="s">
        <v>1585</v>
      </c>
      <c r="B509" s="175">
        <v>46071</v>
      </c>
      <c r="C509" s="171" t="s">
        <v>110</v>
      </c>
      <c r="D509" s="171" t="s">
        <v>24</v>
      </c>
      <c r="E509" s="171" t="s">
        <v>49</v>
      </c>
      <c r="F509" s="171" t="s">
        <v>490</v>
      </c>
      <c r="G509" s="171" t="s">
        <v>112</v>
      </c>
      <c r="H509" s="176">
        <v>1</v>
      </c>
      <c r="I509" s="177">
        <v>1800</v>
      </c>
      <c r="J509" s="175">
        <v>46068</v>
      </c>
      <c r="K509" s="171" t="s">
        <v>113</v>
      </c>
      <c r="L509" s="171" t="s">
        <v>114</v>
      </c>
      <c r="M509" s="178">
        <v>0.43</v>
      </c>
      <c r="N509" s="176"/>
      <c r="O509" s="176">
        <v>41</v>
      </c>
      <c r="P509" s="179">
        <v>-120.63</v>
      </c>
    </row>
    <row r="510" spans="1:16" ht="19.5" hidden="1" customHeight="1">
      <c r="A510" s="171" t="s">
        <v>1585</v>
      </c>
      <c r="B510" s="175">
        <v>46071</v>
      </c>
      <c r="C510" s="171" t="s">
        <v>127</v>
      </c>
      <c r="D510" s="171" t="s">
        <v>128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1800</v>
      </c>
      <c r="J510" s="175">
        <v>46068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1060.95</v>
      </c>
    </row>
    <row r="511" spans="1:16" ht="19.5" hidden="1" customHeight="1">
      <c r="A511" s="171" t="s">
        <v>1585</v>
      </c>
      <c r="B511" s="175">
        <v>46071</v>
      </c>
      <c r="C511" s="171" t="s">
        <v>127</v>
      </c>
      <c r="D511" s="171" t="s">
        <v>129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1800</v>
      </c>
      <c r="J511" s="175">
        <v>46068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10.61</v>
      </c>
    </row>
    <row r="512" spans="1:16" ht="19.5" hidden="1" customHeight="1">
      <c r="A512" s="171" t="s">
        <v>1585</v>
      </c>
      <c r="B512" s="175">
        <v>46071</v>
      </c>
      <c r="C512" s="171" t="s">
        <v>127</v>
      </c>
      <c r="D512" s="171" t="s">
        <v>130</v>
      </c>
      <c r="E512" s="171" t="s">
        <v>49</v>
      </c>
      <c r="F512" s="171" t="s">
        <v>490</v>
      </c>
      <c r="G512" s="171" t="s">
        <v>112</v>
      </c>
      <c r="H512" s="176">
        <v>1</v>
      </c>
      <c r="I512" s="177">
        <v>1800</v>
      </c>
      <c r="J512" s="175">
        <v>46068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728.44</v>
      </c>
    </row>
    <row r="513" spans="1:16" ht="19.5" hidden="1" customHeight="1">
      <c r="A513" s="171" t="s">
        <v>1585</v>
      </c>
      <c r="B513" s="175">
        <v>46071</v>
      </c>
      <c r="C513" s="171" t="s">
        <v>131</v>
      </c>
      <c r="D513" s="171" t="s">
        <v>132</v>
      </c>
      <c r="E513" s="171" t="s">
        <v>49</v>
      </c>
      <c r="F513" s="171" t="s">
        <v>490</v>
      </c>
      <c r="G513" s="171" t="s">
        <v>112</v>
      </c>
      <c r="H513" s="176">
        <v>1</v>
      </c>
      <c r="I513" s="177">
        <v>1800</v>
      </c>
      <c r="J513" s="175">
        <v>46068</v>
      </c>
      <c r="K513" s="171" t="s">
        <v>113</v>
      </c>
      <c r="L513" s="171" t="s">
        <v>114</v>
      </c>
      <c r="M513" s="178">
        <v>0.43</v>
      </c>
      <c r="N513" s="176"/>
      <c r="O513" s="176"/>
      <c r="P513" s="179">
        <v>-774</v>
      </c>
    </row>
    <row r="514" spans="1:16" ht="19.5" hidden="1" customHeight="1">
      <c r="A514" s="171" t="s">
        <v>1585</v>
      </c>
      <c r="B514" s="175">
        <v>46071</v>
      </c>
      <c r="C514" s="171" t="s">
        <v>115</v>
      </c>
      <c r="D514" s="171" t="s">
        <v>116</v>
      </c>
      <c r="E514" s="171" t="s">
        <v>49</v>
      </c>
      <c r="F514" s="171" t="s">
        <v>490</v>
      </c>
      <c r="G514" s="171" t="s">
        <v>112</v>
      </c>
      <c r="H514" s="176">
        <v>1</v>
      </c>
      <c r="I514" s="177">
        <v>1800</v>
      </c>
      <c r="J514" s="175">
        <v>46068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-9.51</v>
      </c>
    </row>
    <row r="515" spans="1:16" ht="19.5" hidden="1" customHeight="1">
      <c r="A515" s="171" t="s">
        <v>1584</v>
      </c>
      <c r="B515" s="175">
        <v>46071</v>
      </c>
      <c r="C515" s="171" t="s">
        <v>115</v>
      </c>
      <c r="D515" s="171" t="s">
        <v>135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46070</v>
      </c>
      <c r="K515" s="171" t="s">
        <v>125</v>
      </c>
      <c r="L515" s="171" t="s">
        <v>125</v>
      </c>
      <c r="M515" s="178">
        <v>0</v>
      </c>
      <c r="N515" s="176"/>
      <c r="O515" s="176"/>
      <c r="P515" s="179">
        <v>-20.39</v>
      </c>
    </row>
    <row r="516" spans="1:16" ht="19.5" hidden="1" customHeight="1">
      <c r="A516" s="171" t="s">
        <v>1585</v>
      </c>
      <c r="B516" s="175">
        <v>46071</v>
      </c>
      <c r="C516" s="171" t="s">
        <v>115</v>
      </c>
      <c r="D516" s="171" t="s">
        <v>135</v>
      </c>
      <c r="E516" s="171" t="s">
        <v>49</v>
      </c>
      <c r="F516" s="171" t="s">
        <v>490</v>
      </c>
      <c r="G516" s="171" t="s">
        <v>112</v>
      </c>
      <c r="H516" s="176">
        <v>1</v>
      </c>
      <c r="I516" s="177">
        <v>0</v>
      </c>
      <c r="J516" s="175">
        <v>46068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-20.16</v>
      </c>
    </row>
    <row r="517" spans="1:16" ht="19.5" hidden="1" customHeight="1">
      <c r="A517" s="171" t="s">
        <v>1586</v>
      </c>
      <c r="B517" s="175">
        <v>46071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5412</v>
      </c>
      <c r="J517" s="175">
        <v>46053</v>
      </c>
      <c r="K517" s="171" t="s">
        <v>113</v>
      </c>
      <c r="L517" s="171" t="s">
        <v>114</v>
      </c>
      <c r="M517" s="178">
        <v>0.43</v>
      </c>
      <c r="N517" s="176"/>
      <c r="O517" s="176">
        <v>48</v>
      </c>
      <c r="P517" s="179">
        <v>-296.05</v>
      </c>
    </row>
    <row r="518" spans="1:16" ht="19.5" hidden="1" customHeight="1">
      <c r="A518" s="171" t="s">
        <v>1586</v>
      </c>
      <c r="B518" s="175">
        <v>46071</v>
      </c>
      <c r="C518" s="171" t="s">
        <v>127</v>
      </c>
      <c r="D518" s="171" t="s">
        <v>128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5412</v>
      </c>
      <c r="J518" s="175">
        <v>46053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1896.19</v>
      </c>
    </row>
    <row r="519" spans="1:16" ht="19.5" hidden="1" customHeight="1">
      <c r="A519" s="171" t="s">
        <v>1586</v>
      </c>
      <c r="B519" s="175">
        <v>46071</v>
      </c>
      <c r="C519" s="171" t="s">
        <v>127</v>
      </c>
      <c r="D519" s="171" t="s">
        <v>129</v>
      </c>
      <c r="E519" s="171" t="s">
        <v>77</v>
      </c>
      <c r="F519" s="171" t="s">
        <v>194</v>
      </c>
      <c r="G519" s="171" t="s">
        <v>177</v>
      </c>
      <c r="H519" s="176">
        <v>1</v>
      </c>
      <c r="I519" s="177">
        <v>5412</v>
      </c>
      <c r="J519" s="175">
        <v>46053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18.96</v>
      </c>
    </row>
    <row r="520" spans="1:16" ht="19.5" hidden="1" customHeight="1">
      <c r="A520" s="171" t="s">
        <v>1586</v>
      </c>
      <c r="B520" s="175">
        <v>46071</v>
      </c>
      <c r="C520" s="171" t="s">
        <v>127</v>
      </c>
      <c r="D520" s="171" t="s">
        <v>130</v>
      </c>
      <c r="E520" s="171" t="s">
        <v>77</v>
      </c>
      <c r="F520" s="171" t="s">
        <v>194</v>
      </c>
      <c r="G520" s="171" t="s">
        <v>177</v>
      </c>
      <c r="H520" s="176">
        <v>1</v>
      </c>
      <c r="I520" s="177">
        <v>5412</v>
      </c>
      <c r="J520" s="175">
        <v>46053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3496.85</v>
      </c>
    </row>
    <row r="521" spans="1:16" ht="19.5" hidden="1" customHeight="1">
      <c r="A521" s="171" t="s">
        <v>1586</v>
      </c>
      <c r="B521" s="175">
        <v>46071</v>
      </c>
      <c r="C521" s="171" t="s">
        <v>131</v>
      </c>
      <c r="D521" s="171" t="s">
        <v>132</v>
      </c>
      <c r="E521" s="171" t="s">
        <v>77</v>
      </c>
      <c r="F521" s="171" t="s">
        <v>194</v>
      </c>
      <c r="G521" s="171" t="s">
        <v>177</v>
      </c>
      <c r="H521" s="176">
        <v>1</v>
      </c>
      <c r="I521" s="177">
        <v>5412</v>
      </c>
      <c r="J521" s="175">
        <v>46053</v>
      </c>
      <c r="K521" s="171" t="s">
        <v>113</v>
      </c>
      <c r="L521" s="171" t="s">
        <v>114</v>
      </c>
      <c r="M521" s="178">
        <v>0.43</v>
      </c>
      <c r="N521" s="176"/>
      <c r="O521" s="176"/>
      <c r="P521" s="179">
        <v>-2327.16</v>
      </c>
    </row>
    <row r="522" spans="1:16" ht="19.5" hidden="1" customHeight="1">
      <c r="A522" s="171" t="s">
        <v>1586</v>
      </c>
      <c r="B522" s="175">
        <v>46071</v>
      </c>
      <c r="C522" s="171" t="s">
        <v>115</v>
      </c>
      <c r="D522" s="171" t="s">
        <v>116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5412</v>
      </c>
      <c r="J522" s="175">
        <v>46053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-12.77</v>
      </c>
    </row>
    <row r="523" spans="1:16" ht="19.5" hidden="1" customHeight="1">
      <c r="A523" s="171" t="s">
        <v>1586</v>
      </c>
      <c r="B523" s="175">
        <v>46071</v>
      </c>
      <c r="C523" s="171" t="s">
        <v>115</v>
      </c>
      <c r="D523" s="171" t="s">
        <v>135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46053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-36.03</v>
      </c>
    </row>
    <row r="524" spans="1:16" ht="19.5" hidden="1" customHeight="1">
      <c r="A524" s="171" t="s">
        <v>1587</v>
      </c>
      <c r="B524" s="175">
        <v>46071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46071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-15.89</v>
      </c>
    </row>
    <row r="525" spans="1:16" ht="19.5" hidden="1" customHeight="1">
      <c r="A525" s="171" t="s">
        <v>1588</v>
      </c>
      <c r="B525" s="175">
        <v>46071</v>
      </c>
      <c r="C525" s="171" t="s">
        <v>115</v>
      </c>
      <c r="D525" s="171" t="s">
        <v>135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46071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-9.1300000000000008</v>
      </c>
    </row>
    <row r="526" spans="1:16" ht="19.5" hidden="1" customHeight="1">
      <c r="A526" s="171" t="s">
        <v>1589</v>
      </c>
      <c r="B526" s="175">
        <v>46071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46065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1589</v>
      </c>
      <c r="B527" s="175">
        <v>46071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46065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1589</v>
      </c>
      <c r="B528" s="175">
        <v>46071</v>
      </c>
      <c r="C528" s="171" t="s">
        <v>115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46065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1589</v>
      </c>
      <c r="B529" s="175">
        <v>46071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46065</v>
      </c>
      <c r="K529" s="171" t="s">
        <v>113</v>
      </c>
      <c r="L529" s="171" t="s">
        <v>114</v>
      </c>
      <c r="M529" s="178">
        <v>0</v>
      </c>
      <c r="N529" s="176"/>
      <c r="O529" s="176">
        <v>45</v>
      </c>
      <c r="P529" s="179">
        <v>-46.77</v>
      </c>
    </row>
    <row r="530" spans="1:16" ht="19.5" hidden="1" customHeight="1">
      <c r="A530" s="171" t="s">
        <v>1589</v>
      </c>
      <c r="B530" s="175">
        <v>46071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46065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-11.38</v>
      </c>
    </row>
    <row r="531" spans="1:16" ht="19.5" hidden="1" customHeight="1">
      <c r="A531" s="171" t="s">
        <v>1548</v>
      </c>
      <c r="B531" s="175">
        <v>46071</v>
      </c>
      <c r="C531" s="171" t="s">
        <v>151</v>
      </c>
      <c r="D531" s="171" t="s">
        <v>152</v>
      </c>
      <c r="E531" s="171" t="s">
        <v>125</v>
      </c>
      <c r="F531" s="171" t="s">
        <v>125</v>
      </c>
      <c r="G531" s="171" t="s">
        <v>125</v>
      </c>
      <c r="H531" s="176">
        <v>0</v>
      </c>
      <c r="I531" s="177">
        <v>0</v>
      </c>
      <c r="J531" s="175">
        <v>46071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-263.64</v>
      </c>
    </row>
    <row r="532" spans="1:16" ht="19.5" hidden="1" customHeight="1">
      <c r="A532" s="171" t="s">
        <v>1549</v>
      </c>
      <c r="B532" s="175">
        <v>46071</v>
      </c>
      <c r="C532" s="171" t="s">
        <v>151</v>
      </c>
      <c r="D532" s="171" t="s">
        <v>152</v>
      </c>
      <c r="E532" s="171" t="s">
        <v>125</v>
      </c>
      <c r="F532" s="171" t="s">
        <v>125</v>
      </c>
      <c r="G532" s="171" t="s">
        <v>125</v>
      </c>
      <c r="H532" s="176">
        <v>0</v>
      </c>
      <c r="I532" s="177">
        <v>0</v>
      </c>
      <c r="J532" s="175">
        <v>46071</v>
      </c>
      <c r="K532" s="171" t="s">
        <v>125</v>
      </c>
      <c r="L532" s="171" t="s">
        <v>125</v>
      </c>
      <c r="M532" s="178">
        <v>0</v>
      </c>
      <c r="N532" s="176"/>
      <c r="O532" s="176"/>
      <c r="P532" s="179">
        <v>-285.58999999999997</v>
      </c>
    </row>
    <row r="533" spans="1:16" ht="19.5" hidden="1" customHeight="1">
      <c r="A533" s="171" t="s">
        <v>1388</v>
      </c>
      <c r="B533" s="175">
        <v>46071</v>
      </c>
      <c r="C533" s="171" t="s">
        <v>151</v>
      </c>
      <c r="D533" s="171" t="s">
        <v>152</v>
      </c>
      <c r="E533" s="171" t="s">
        <v>125</v>
      </c>
      <c r="F533" s="171" t="s">
        <v>125</v>
      </c>
      <c r="G533" s="171" t="s">
        <v>125</v>
      </c>
      <c r="H533" s="176">
        <v>0</v>
      </c>
      <c r="I533" s="177">
        <v>0</v>
      </c>
      <c r="J533" s="175">
        <v>46071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-713.96</v>
      </c>
    </row>
    <row r="534" spans="1:16" ht="19.5" hidden="1" customHeight="1">
      <c r="A534" s="171" t="s">
        <v>1356</v>
      </c>
      <c r="B534" s="175">
        <v>46071</v>
      </c>
      <c r="C534" s="171" t="s">
        <v>151</v>
      </c>
      <c r="D534" s="171" t="s">
        <v>152</v>
      </c>
      <c r="E534" s="171" t="s">
        <v>125</v>
      </c>
      <c r="F534" s="171" t="s">
        <v>125</v>
      </c>
      <c r="G534" s="171" t="s">
        <v>125</v>
      </c>
      <c r="H534" s="176">
        <v>0</v>
      </c>
      <c r="I534" s="177">
        <v>0</v>
      </c>
      <c r="J534" s="175">
        <v>46071</v>
      </c>
      <c r="K534" s="171" t="s">
        <v>125</v>
      </c>
      <c r="L534" s="171" t="s">
        <v>125</v>
      </c>
      <c r="M534" s="178">
        <v>0</v>
      </c>
      <c r="N534" s="176"/>
      <c r="O534" s="176"/>
      <c r="P534" s="179">
        <v>-278.14</v>
      </c>
    </row>
    <row r="535" spans="1:16" ht="19.5" hidden="1" customHeight="1">
      <c r="A535" s="171" t="s">
        <v>150</v>
      </c>
      <c r="B535" s="175">
        <v>46071</v>
      </c>
      <c r="C535" s="171" t="s">
        <v>151</v>
      </c>
      <c r="D535" s="171" t="s">
        <v>152</v>
      </c>
      <c r="E535" s="171" t="s">
        <v>125</v>
      </c>
      <c r="F535" s="171" t="s">
        <v>125</v>
      </c>
      <c r="G535" s="171" t="s">
        <v>125</v>
      </c>
      <c r="H535" s="176">
        <v>0</v>
      </c>
      <c r="I535" s="177">
        <v>0</v>
      </c>
      <c r="J535" s="175">
        <v>46071</v>
      </c>
      <c r="K535" s="171" t="s">
        <v>125</v>
      </c>
      <c r="L535" s="171" t="s">
        <v>125</v>
      </c>
      <c r="M535" s="178">
        <v>0</v>
      </c>
      <c r="N535" s="176"/>
      <c r="O535" s="176"/>
      <c r="P535" s="179">
        <v>-855.27</v>
      </c>
    </row>
    <row r="536" spans="1:16" ht="19.5" hidden="1" customHeight="1">
      <c r="A536" s="171" t="s">
        <v>155</v>
      </c>
      <c r="B536" s="175">
        <v>46071</v>
      </c>
      <c r="C536" s="171" t="s">
        <v>151</v>
      </c>
      <c r="D536" s="171" t="s">
        <v>156</v>
      </c>
      <c r="E536" s="171" t="s">
        <v>125</v>
      </c>
      <c r="F536" s="171" t="s">
        <v>125</v>
      </c>
      <c r="G536" s="171" t="s">
        <v>125</v>
      </c>
      <c r="H536" s="176">
        <v>0</v>
      </c>
      <c r="I536" s="177">
        <v>0</v>
      </c>
      <c r="J536" s="175">
        <v>46071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-7102.42</v>
      </c>
    </row>
    <row r="537" spans="1:16" ht="19.5" hidden="1" customHeight="1">
      <c r="A537" s="171" t="s">
        <v>1590</v>
      </c>
      <c r="B537" s="175">
        <v>46072</v>
      </c>
      <c r="C537" s="171" t="s">
        <v>115</v>
      </c>
      <c r="D537" s="171" t="s">
        <v>135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0</v>
      </c>
      <c r="J537" s="175">
        <v>46072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-7.76</v>
      </c>
    </row>
    <row r="538" spans="1:16" ht="19.5" hidden="1" customHeight="1">
      <c r="A538" s="171" t="s">
        <v>1591</v>
      </c>
      <c r="B538" s="175">
        <v>46072</v>
      </c>
      <c r="C538" s="171" t="s">
        <v>110</v>
      </c>
      <c r="D538" s="171" t="s">
        <v>24</v>
      </c>
      <c r="E538" s="171" t="s">
        <v>42</v>
      </c>
      <c r="F538" s="171" t="s">
        <v>248</v>
      </c>
      <c r="G538" s="171" t="s">
        <v>112</v>
      </c>
      <c r="H538" s="176">
        <v>1</v>
      </c>
      <c r="I538" s="177">
        <v>0</v>
      </c>
      <c r="J538" s="175">
        <v>46066</v>
      </c>
      <c r="K538" s="171" t="s">
        <v>113</v>
      </c>
      <c r="L538" s="171" t="s">
        <v>114</v>
      </c>
      <c r="M538" s="178">
        <v>0</v>
      </c>
      <c r="N538" s="176"/>
      <c r="O538" s="176">
        <v>44</v>
      </c>
      <c r="P538" s="179">
        <v>-46.77</v>
      </c>
    </row>
    <row r="539" spans="1:16" ht="19.5" hidden="1" customHeight="1">
      <c r="A539" s="171" t="s">
        <v>1591</v>
      </c>
      <c r="B539" s="175">
        <v>46072</v>
      </c>
      <c r="C539" s="171" t="s">
        <v>115</v>
      </c>
      <c r="D539" s="171" t="s">
        <v>116</v>
      </c>
      <c r="E539" s="171" t="s">
        <v>42</v>
      </c>
      <c r="F539" s="171" t="s">
        <v>248</v>
      </c>
      <c r="G539" s="171" t="s">
        <v>112</v>
      </c>
      <c r="H539" s="176">
        <v>1</v>
      </c>
      <c r="I539" s="177">
        <v>0</v>
      </c>
      <c r="J539" s="175">
        <v>46066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-9.9</v>
      </c>
    </row>
    <row r="540" spans="1:16" ht="19.5" hidden="1" customHeight="1">
      <c r="A540" s="171" t="s">
        <v>1591</v>
      </c>
      <c r="B540" s="175">
        <v>46072</v>
      </c>
      <c r="C540" s="171" t="s">
        <v>110</v>
      </c>
      <c r="D540" s="171" t="s">
        <v>117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46066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0</v>
      </c>
    </row>
    <row r="541" spans="1:16" ht="19.5" hidden="1" customHeight="1">
      <c r="A541" s="171" t="s">
        <v>1591</v>
      </c>
      <c r="B541" s="175">
        <v>46072</v>
      </c>
      <c r="C541" s="171" t="s">
        <v>110</v>
      </c>
      <c r="D541" s="171" t="s">
        <v>118</v>
      </c>
      <c r="E541" s="171" t="s">
        <v>42</v>
      </c>
      <c r="F541" s="171" t="s">
        <v>248</v>
      </c>
      <c r="G541" s="171" t="s">
        <v>112</v>
      </c>
      <c r="H541" s="176">
        <v>1</v>
      </c>
      <c r="I541" s="177">
        <v>0</v>
      </c>
      <c r="J541" s="175">
        <v>46066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-46.77</v>
      </c>
    </row>
    <row r="542" spans="1:16" ht="19.5" hidden="1" customHeight="1">
      <c r="A542" s="171" t="s">
        <v>1591</v>
      </c>
      <c r="B542" s="175">
        <v>46072</v>
      </c>
      <c r="C542" s="171" t="s">
        <v>115</v>
      </c>
      <c r="D542" s="171" t="s">
        <v>119</v>
      </c>
      <c r="E542" s="171" t="s">
        <v>42</v>
      </c>
      <c r="F542" s="171" t="s">
        <v>248</v>
      </c>
      <c r="G542" s="171" t="s">
        <v>112</v>
      </c>
      <c r="H542" s="176">
        <v>1</v>
      </c>
      <c r="I542" s="177">
        <v>0</v>
      </c>
      <c r="J542" s="175">
        <v>46066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-15</v>
      </c>
    </row>
    <row r="543" spans="1:16" ht="19.5" hidden="1" customHeight="1">
      <c r="A543" s="171" t="s">
        <v>1592</v>
      </c>
      <c r="B543" s="175">
        <v>46072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46058</v>
      </c>
      <c r="K543" s="171" t="s">
        <v>113</v>
      </c>
      <c r="L543" s="171" t="s">
        <v>114</v>
      </c>
      <c r="M543" s="178">
        <v>0</v>
      </c>
      <c r="N543" s="176"/>
      <c r="O543" s="176">
        <v>42</v>
      </c>
      <c r="P543" s="179">
        <v>-46.77</v>
      </c>
    </row>
    <row r="544" spans="1:16" ht="19.5" hidden="1" customHeight="1">
      <c r="A544" s="171" t="s">
        <v>1592</v>
      </c>
      <c r="B544" s="175">
        <v>46072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46058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-13.6</v>
      </c>
    </row>
    <row r="545" spans="1:16" ht="19.5" hidden="1" customHeight="1">
      <c r="A545" s="171" t="s">
        <v>1592</v>
      </c>
      <c r="B545" s="175">
        <v>46072</v>
      </c>
      <c r="C545" s="171" t="s">
        <v>110</v>
      </c>
      <c r="D545" s="171" t="s">
        <v>117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46058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1592</v>
      </c>
      <c r="B546" s="175">
        <v>46072</v>
      </c>
      <c r="C546" s="171" t="s">
        <v>110</v>
      </c>
      <c r="D546" s="171" t="s">
        <v>118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46058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1592</v>
      </c>
      <c r="B547" s="175">
        <v>46072</v>
      </c>
      <c r="C547" s="171" t="s">
        <v>115</v>
      </c>
      <c r="D547" s="171" t="s">
        <v>119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46058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1079</v>
      </c>
      <c r="B548" s="175">
        <v>46072</v>
      </c>
      <c r="C548" s="171" t="s">
        <v>115</v>
      </c>
      <c r="D548" s="171" t="s">
        <v>135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46056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16.59</v>
      </c>
    </row>
    <row r="549" spans="1:16" ht="19.5" hidden="1" customHeight="1">
      <c r="A549" s="171" t="s">
        <v>1593</v>
      </c>
      <c r="B549" s="175">
        <v>46072</v>
      </c>
      <c r="C549" s="171" t="s">
        <v>110</v>
      </c>
      <c r="D549" s="171" t="s">
        <v>24</v>
      </c>
      <c r="E549" s="171" t="s">
        <v>70</v>
      </c>
      <c r="F549" s="171" t="s">
        <v>509</v>
      </c>
      <c r="G549" s="171" t="s">
        <v>177</v>
      </c>
      <c r="H549" s="176">
        <v>1</v>
      </c>
      <c r="I549" s="177">
        <v>0</v>
      </c>
      <c r="J549" s="175">
        <v>46064</v>
      </c>
      <c r="K549" s="171" t="s">
        <v>113</v>
      </c>
      <c r="L549" s="171" t="s">
        <v>114</v>
      </c>
      <c r="M549" s="178">
        <v>0</v>
      </c>
      <c r="N549" s="176"/>
      <c r="O549" s="176">
        <v>45</v>
      </c>
      <c r="P549" s="179">
        <v>-56.94</v>
      </c>
    </row>
    <row r="550" spans="1:16" ht="19.5" hidden="1" customHeight="1">
      <c r="A550" s="171" t="s">
        <v>1593</v>
      </c>
      <c r="B550" s="175">
        <v>46072</v>
      </c>
      <c r="C550" s="171" t="s">
        <v>115</v>
      </c>
      <c r="D550" s="171" t="s">
        <v>116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46064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-15.63</v>
      </c>
    </row>
    <row r="551" spans="1:16" ht="19.5" hidden="1" customHeight="1">
      <c r="A551" s="171" t="s">
        <v>1593</v>
      </c>
      <c r="B551" s="175">
        <v>46072</v>
      </c>
      <c r="C551" s="171" t="s">
        <v>110</v>
      </c>
      <c r="D551" s="171" t="s">
        <v>117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46064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0</v>
      </c>
    </row>
    <row r="552" spans="1:16" ht="19.5" hidden="1" customHeight="1">
      <c r="A552" s="171" t="s">
        <v>1593</v>
      </c>
      <c r="B552" s="175">
        <v>46072</v>
      </c>
      <c r="C552" s="171" t="s">
        <v>110</v>
      </c>
      <c r="D552" s="171" t="s">
        <v>118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46064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-56.94</v>
      </c>
    </row>
    <row r="553" spans="1:16" ht="19.5" hidden="1" customHeight="1">
      <c r="A553" s="171" t="s">
        <v>1593</v>
      </c>
      <c r="B553" s="175">
        <v>46072</v>
      </c>
      <c r="C553" s="171" t="s">
        <v>115</v>
      </c>
      <c r="D553" s="171" t="s">
        <v>119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46064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</v>
      </c>
    </row>
    <row r="554" spans="1:16" ht="19.5" hidden="1" customHeight="1">
      <c r="A554" s="171" t="s">
        <v>1594</v>
      </c>
      <c r="B554" s="175">
        <v>46072</v>
      </c>
      <c r="C554" s="171" t="s">
        <v>110</v>
      </c>
      <c r="D554" s="171" t="s">
        <v>24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46064</v>
      </c>
      <c r="K554" s="171" t="s">
        <v>113</v>
      </c>
      <c r="L554" s="171" t="s">
        <v>114</v>
      </c>
      <c r="M554" s="178">
        <v>0</v>
      </c>
      <c r="N554" s="176"/>
      <c r="O554" s="176">
        <v>45</v>
      </c>
      <c r="P554" s="179">
        <v>-56.94</v>
      </c>
    </row>
    <row r="555" spans="1:16" ht="19.5" hidden="1" customHeight="1">
      <c r="A555" s="171" t="s">
        <v>1594</v>
      </c>
      <c r="B555" s="175">
        <v>46072</v>
      </c>
      <c r="C555" s="171" t="s">
        <v>115</v>
      </c>
      <c r="D555" s="171" t="s">
        <v>116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46064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-16.170000000000002</v>
      </c>
    </row>
    <row r="556" spans="1:16" ht="19.5" hidden="1" customHeight="1">
      <c r="A556" s="171" t="s">
        <v>1594</v>
      </c>
      <c r="B556" s="175">
        <v>46072</v>
      </c>
      <c r="C556" s="171" t="s">
        <v>110</v>
      </c>
      <c r="D556" s="171" t="s">
        <v>117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1594</v>
      </c>
      <c r="B557" s="175">
        <v>46072</v>
      </c>
      <c r="C557" s="171" t="s">
        <v>110</v>
      </c>
      <c r="D557" s="171" t="s">
        <v>118</v>
      </c>
      <c r="E557" s="171" t="s">
        <v>77</v>
      </c>
      <c r="F557" s="171" t="s">
        <v>194</v>
      </c>
      <c r="G557" s="171" t="s">
        <v>177</v>
      </c>
      <c r="H557" s="176">
        <v>1</v>
      </c>
      <c r="I557" s="177">
        <v>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-56.94</v>
      </c>
    </row>
    <row r="558" spans="1:16" ht="19.5" hidden="1" customHeight="1">
      <c r="A558" s="171" t="s">
        <v>1594</v>
      </c>
      <c r="B558" s="175">
        <v>46072</v>
      </c>
      <c r="C558" s="171" t="s">
        <v>115</v>
      </c>
      <c r="D558" s="171" t="s">
        <v>119</v>
      </c>
      <c r="E558" s="171" t="s">
        <v>77</v>
      </c>
      <c r="F558" s="171" t="s">
        <v>194</v>
      </c>
      <c r="G558" s="171" t="s">
        <v>177</v>
      </c>
      <c r="H558" s="176">
        <v>1</v>
      </c>
      <c r="I558" s="177">
        <v>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1595</v>
      </c>
      <c r="B559" s="175">
        <v>46072</v>
      </c>
      <c r="C559" s="171" t="s">
        <v>110</v>
      </c>
      <c r="D559" s="171" t="s">
        <v>24</v>
      </c>
      <c r="E559" s="171" t="s">
        <v>66</v>
      </c>
      <c r="F559" s="171" t="s">
        <v>602</v>
      </c>
      <c r="G559" s="171" t="s">
        <v>177</v>
      </c>
      <c r="H559" s="176">
        <v>1</v>
      </c>
      <c r="I559" s="177">
        <v>0</v>
      </c>
      <c r="J559" s="175">
        <v>46066</v>
      </c>
      <c r="K559" s="171" t="s">
        <v>113</v>
      </c>
      <c r="L559" s="171" t="s">
        <v>114</v>
      </c>
      <c r="M559" s="178">
        <v>0</v>
      </c>
      <c r="N559" s="176"/>
      <c r="O559" s="176">
        <v>44</v>
      </c>
      <c r="P559" s="179">
        <v>-56.94</v>
      </c>
    </row>
    <row r="560" spans="1:16" ht="19.5" hidden="1" customHeight="1">
      <c r="A560" s="171" t="s">
        <v>1595</v>
      </c>
      <c r="B560" s="175">
        <v>46072</v>
      </c>
      <c r="C560" s="171" t="s">
        <v>115</v>
      </c>
      <c r="D560" s="171" t="s">
        <v>116</v>
      </c>
      <c r="E560" s="171" t="s">
        <v>66</v>
      </c>
      <c r="F560" s="171" t="s">
        <v>602</v>
      </c>
      <c r="G560" s="171" t="s">
        <v>177</v>
      </c>
      <c r="H560" s="176">
        <v>1</v>
      </c>
      <c r="I560" s="177">
        <v>0</v>
      </c>
      <c r="J560" s="175">
        <v>46066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-15.1</v>
      </c>
    </row>
    <row r="561" spans="1:16" ht="19.5" hidden="1" customHeight="1">
      <c r="A561" s="171" t="s">
        <v>1595</v>
      </c>
      <c r="B561" s="175">
        <v>46072</v>
      </c>
      <c r="C561" s="171" t="s">
        <v>110</v>
      </c>
      <c r="D561" s="171" t="s">
        <v>117</v>
      </c>
      <c r="E561" s="171" t="s">
        <v>66</v>
      </c>
      <c r="F561" s="171" t="s">
        <v>602</v>
      </c>
      <c r="G561" s="171" t="s">
        <v>177</v>
      </c>
      <c r="H561" s="176">
        <v>1</v>
      </c>
      <c r="I561" s="177">
        <v>0</v>
      </c>
      <c r="J561" s="175">
        <v>46066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1595</v>
      </c>
      <c r="B562" s="175">
        <v>46072</v>
      </c>
      <c r="C562" s="171" t="s">
        <v>110</v>
      </c>
      <c r="D562" s="171" t="s">
        <v>118</v>
      </c>
      <c r="E562" s="171" t="s">
        <v>66</v>
      </c>
      <c r="F562" s="171" t="s">
        <v>602</v>
      </c>
      <c r="G562" s="171" t="s">
        <v>177</v>
      </c>
      <c r="H562" s="176">
        <v>1</v>
      </c>
      <c r="I562" s="177">
        <v>0</v>
      </c>
      <c r="J562" s="175">
        <v>46066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1595</v>
      </c>
      <c r="B563" s="175">
        <v>46072</v>
      </c>
      <c r="C563" s="171" t="s">
        <v>115</v>
      </c>
      <c r="D563" s="171" t="s">
        <v>119</v>
      </c>
      <c r="E563" s="171" t="s">
        <v>66</v>
      </c>
      <c r="F563" s="171" t="s">
        <v>602</v>
      </c>
      <c r="G563" s="171" t="s">
        <v>177</v>
      </c>
      <c r="H563" s="176">
        <v>1</v>
      </c>
      <c r="I563" s="177">
        <v>0</v>
      </c>
      <c r="J563" s="175">
        <v>46066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1596</v>
      </c>
      <c r="B564" s="175">
        <v>46072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46072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-16.45</v>
      </c>
    </row>
    <row r="565" spans="1:16" ht="19.5" hidden="1" customHeight="1">
      <c r="A565" s="171" t="s">
        <v>1597</v>
      </c>
      <c r="B565" s="175">
        <v>46072</v>
      </c>
      <c r="C565" s="171" t="s">
        <v>115</v>
      </c>
      <c r="D565" s="171" t="s">
        <v>135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0</v>
      </c>
      <c r="J565" s="175">
        <v>46072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-18.84</v>
      </c>
    </row>
    <row r="566" spans="1:16" ht="19.5" hidden="1" customHeight="1">
      <c r="A566" s="171" t="s">
        <v>1598</v>
      </c>
      <c r="B566" s="175">
        <v>46072</v>
      </c>
      <c r="C566" s="171" t="s">
        <v>110</v>
      </c>
      <c r="D566" s="171" t="s">
        <v>24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2400</v>
      </c>
      <c r="J566" s="175">
        <v>46069</v>
      </c>
      <c r="K566" s="171" t="s">
        <v>113</v>
      </c>
      <c r="L566" s="171" t="s">
        <v>114</v>
      </c>
      <c r="M566" s="178">
        <v>0.43</v>
      </c>
      <c r="N566" s="176"/>
      <c r="O566" s="176">
        <v>40</v>
      </c>
      <c r="P566" s="179">
        <v>-131.82</v>
      </c>
    </row>
    <row r="567" spans="1:16" ht="19.5" hidden="1" customHeight="1">
      <c r="A567" s="171" t="s">
        <v>1598</v>
      </c>
      <c r="B567" s="175">
        <v>46072</v>
      </c>
      <c r="C567" s="171" t="s">
        <v>127</v>
      </c>
      <c r="D567" s="171" t="s">
        <v>128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2400</v>
      </c>
      <c r="J567" s="175">
        <v>46069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1003.81</v>
      </c>
    </row>
    <row r="568" spans="1:16" ht="19.5" hidden="1" customHeight="1">
      <c r="A568" s="171" t="s">
        <v>1598</v>
      </c>
      <c r="B568" s="175">
        <v>46072</v>
      </c>
      <c r="C568" s="171" t="s">
        <v>127</v>
      </c>
      <c r="D568" s="171" t="s">
        <v>129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2400</v>
      </c>
      <c r="J568" s="175">
        <v>46069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10.039999999999999</v>
      </c>
    </row>
    <row r="569" spans="1:16" ht="19.5" hidden="1" customHeight="1">
      <c r="A569" s="171" t="s">
        <v>1598</v>
      </c>
      <c r="B569" s="175">
        <v>46072</v>
      </c>
      <c r="C569" s="171" t="s">
        <v>127</v>
      </c>
      <c r="D569" s="171" t="s">
        <v>130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2400</v>
      </c>
      <c r="J569" s="175">
        <v>46069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1386.15</v>
      </c>
    </row>
    <row r="570" spans="1:16" ht="19.5" hidden="1" customHeight="1">
      <c r="A570" s="171" t="s">
        <v>1598</v>
      </c>
      <c r="B570" s="175">
        <v>46072</v>
      </c>
      <c r="C570" s="171" t="s">
        <v>131</v>
      </c>
      <c r="D570" s="171" t="s">
        <v>132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2400</v>
      </c>
      <c r="J570" s="175">
        <v>46069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-1032</v>
      </c>
    </row>
    <row r="571" spans="1:16" ht="19.5" hidden="1" customHeight="1">
      <c r="A571" s="171" t="s">
        <v>1598</v>
      </c>
      <c r="B571" s="175">
        <v>46072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2400</v>
      </c>
      <c r="J571" s="175">
        <v>46069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-15.08</v>
      </c>
    </row>
    <row r="572" spans="1:16" ht="19.5" hidden="1" customHeight="1">
      <c r="A572" s="171" t="s">
        <v>1599</v>
      </c>
      <c r="B572" s="175">
        <v>46072</v>
      </c>
      <c r="C572" s="171" t="s">
        <v>110</v>
      </c>
      <c r="D572" s="171" t="s">
        <v>24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0</v>
      </c>
      <c r="J572" s="175">
        <v>46066</v>
      </c>
      <c r="K572" s="171" t="s">
        <v>113</v>
      </c>
      <c r="L572" s="171" t="s">
        <v>114</v>
      </c>
      <c r="M572" s="178">
        <v>0</v>
      </c>
      <c r="N572" s="176"/>
      <c r="O572" s="176">
        <v>44</v>
      </c>
      <c r="P572" s="179">
        <v>-46.77</v>
      </c>
    </row>
    <row r="573" spans="1:16" ht="19.5" hidden="1" customHeight="1">
      <c r="A573" s="171" t="s">
        <v>1599</v>
      </c>
      <c r="B573" s="175">
        <v>46072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0</v>
      </c>
      <c r="J573" s="175">
        <v>46066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-8.7200000000000006</v>
      </c>
    </row>
    <row r="574" spans="1:16" ht="19.5" hidden="1" customHeight="1">
      <c r="A574" s="171" t="s">
        <v>1600</v>
      </c>
      <c r="B574" s="175">
        <v>46072</v>
      </c>
      <c r="C574" s="171" t="s">
        <v>115</v>
      </c>
      <c r="D574" s="171" t="s">
        <v>135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46072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-16.45</v>
      </c>
    </row>
    <row r="575" spans="1:16" ht="19.5" hidden="1" customHeight="1">
      <c r="A575" s="171" t="s">
        <v>1599</v>
      </c>
      <c r="B575" s="175">
        <v>46072</v>
      </c>
      <c r="C575" s="171" t="s">
        <v>110</v>
      </c>
      <c r="D575" s="171" t="s">
        <v>117</v>
      </c>
      <c r="E575" s="171" t="s">
        <v>44</v>
      </c>
      <c r="F575" s="171" t="s">
        <v>213</v>
      </c>
      <c r="G575" s="171" t="s">
        <v>214</v>
      </c>
      <c r="H575" s="176">
        <v>1</v>
      </c>
      <c r="I575" s="177">
        <v>0</v>
      </c>
      <c r="J575" s="175">
        <v>46066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0</v>
      </c>
    </row>
    <row r="576" spans="1:16" ht="19.5" hidden="1" customHeight="1">
      <c r="A576" s="171" t="s">
        <v>1599</v>
      </c>
      <c r="B576" s="175">
        <v>46072</v>
      </c>
      <c r="C576" s="171" t="s">
        <v>110</v>
      </c>
      <c r="D576" s="171" t="s">
        <v>118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-46.77</v>
      </c>
    </row>
    <row r="577" spans="1:16" ht="19.5" hidden="1" customHeight="1">
      <c r="A577" s="171" t="s">
        <v>1599</v>
      </c>
      <c r="B577" s="175">
        <v>46072</v>
      </c>
      <c r="C577" s="171" t="s">
        <v>115</v>
      </c>
      <c r="D577" s="171" t="s">
        <v>119</v>
      </c>
      <c r="E577" s="171" t="s">
        <v>44</v>
      </c>
      <c r="F577" s="171" t="s">
        <v>213</v>
      </c>
      <c r="G577" s="171" t="s">
        <v>214</v>
      </c>
      <c r="H577" s="176">
        <v>1</v>
      </c>
      <c r="I577" s="177">
        <v>0</v>
      </c>
      <c r="J577" s="175">
        <v>46066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-15</v>
      </c>
    </row>
    <row r="578" spans="1:16" ht="19.5" hidden="1" customHeight="1">
      <c r="A578" s="171" t="s">
        <v>1598</v>
      </c>
      <c r="B578" s="175">
        <v>46072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46069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-19.07</v>
      </c>
    </row>
    <row r="579" spans="1:16" ht="19.5" hidden="1" customHeight="1">
      <c r="A579" s="171" t="s">
        <v>1601</v>
      </c>
      <c r="B579" s="175">
        <v>46072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46054</v>
      </c>
      <c r="K579" s="171" t="s">
        <v>113</v>
      </c>
      <c r="L579" s="171" t="s">
        <v>114</v>
      </c>
      <c r="M579" s="178">
        <v>0</v>
      </c>
      <c r="N579" s="176"/>
      <c r="O579" s="176">
        <v>42</v>
      </c>
      <c r="P579" s="179">
        <v>-46.77</v>
      </c>
    </row>
    <row r="580" spans="1:16" ht="19.5" hidden="1" customHeight="1">
      <c r="A580" s="171" t="s">
        <v>1601</v>
      </c>
      <c r="B580" s="175">
        <v>46072</v>
      </c>
      <c r="C580" s="171" t="s">
        <v>115</v>
      </c>
      <c r="D580" s="171" t="s">
        <v>116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46054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-9.4</v>
      </c>
    </row>
    <row r="581" spans="1:16" ht="19.5" hidden="1" customHeight="1">
      <c r="A581" s="171" t="s">
        <v>1601</v>
      </c>
      <c r="B581" s="175">
        <v>46072</v>
      </c>
      <c r="C581" s="171" t="s">
        <v>110</v>
      </c>
      <c r="D581" s="171" t="s">
        <v>117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46054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0</v>
      </c>
    </row>
    <row r="582" spans="1:16" ht="19.5" hidden="1" customHeight="1">
      <c r="A582" s="171" t="s">
        <v>1601</v>
      </c>
      <c r="B582" s="175">
        <v>46072</v>
      </c>
      <c r="C582" s="171" t="s">
        <v>110</v>
      </c>
      <c r="D582" s="171" t="s">
        <v>118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-46.77</v>
      </c>
    </row>
    <row r="583" spans="1:16" ht="19.5" hidden="1" customHeight="1">
      <c r="A583" s="171" t="s">
        <v>1602</v>
      </c>
      <c r="B583" s="175">
        <v>46072</v>
      </c>
      <c r="C583" s="171" t="s">
        <v>110</v>
      </c>
      <c r="D583" s="171" t="s">
        <v>24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46069</v>
      </c>
      <c r="K583" s="171" t="s">
        <v>113</v>
      </c>
      <c r="L583" s="171" t="s">
        <v>114</v>
      </c>
      <c r="M583" s="178">
        <v>0</v>
      </c>
      <c r="N583" s="176"/>
      <c r="O583" s="176">
        <v>40</v>
      </c>
      <c r="P583" s="179">
        <v>-56.94</v>
      </c>
    </row>
    <row r="584" spans="1:16" ht="19.5" hidden="1" customHeight="1">
      <c r="A584" s="171" t="s">
        <v>1602</v>
      </c>
      <c r="B584" s="175">
        <v>46072</v>
      </c>
      <c r="C584" s="171" t="s">
        <v>115</v>
      </c>
      <c r="D584" s="171" t="s">
        <v>116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46069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-15.01</v>
      </c>
    </row>
    <row r="585" spans="1:16" ht="19.5" hidden="1" customHeight="1">
      <c r="A585" s="171" t="s">
        <v>1602</v>
      </c>
      <c r="B585" s="175">
        <v>46072</v>
      </c>
      <c r="C585" s="171" t="s">
        <v>110</v>
      </c>
      <c r="D585" s="171" t="s">
        <v>117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46069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0</v>
      </c>
    </row>
    <row r="586" spans="1:16" ht="19.5" hidden="1" customHeight="1">
      <c r="A586" s="171" t="s">
        <v>1602</v>
      </c>
      <c r="B586" s="175">
        <v>46072</v>
      </c>
      <c r="C586" s="171" t="s">
        <v>110</v>
      </c>
      <c r="D586" s="171" t="s">
        <v>118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46069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-56.94</v>
      </c>
    </row>
    <row r="587" spans="1:16" ht="19.5" hidden="1" customHeight="1">
      <c r="A587" s="171" t="s">
        <v>1602</v>
      </c>
      <c r="B587" s="175">
        <v>46072</v>
      </c>
      <c r="C587" s="171" t="s">
        <v>115</v>
      </c>
      <c r="D587" s="171" t="s">
        <v>119</v>
      </c>
      <c r="E587" s="171" t="s">
        <v>78</v>
      </c>
      <c r="F587" s="171" t="s">
        <v>176</v>
      </c>
      <c r="G587" s="171" t="s">
        <v>177</v>
      </c>
      <c r="H587" s="176">
        <v>1</v>
      </c>
      <c r="I587" s="177">
        <v>0</v>
      </c>
      <c r="J587" s="175">
        <v>46069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-15</v>
      </c>
    </row>
    <row r="588" spans="1:16" ht="19.5" hidden="1" customHeight="1">
      <c r="A588" s="171" t="s">
        <v>1492</v>
      </c>
      <c r="B588" s="175">
        <v>46072</v>
      </c>
      <c r="C588" s="171" t="s">
        <v>308</v>
      </c>
      <c r="D588" s="171" t="s">
        <v>419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-2400</v>
      </c>
      <c r="J588" s="175">
        <v>46064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-1162.8599999999999</v>
      </c>
    </row>
    <row r="589" spans="1:16" ht="19.5" hidden="1" customHeight="1">
      <c r="A589" s="171" t="s">
        <v>1492</v>
      </c>
      <c r="B589" s="175">
        <v>46072</v>
      </c>
      <c r="C589" s="171" t="s">
        <v>308</v>
      </c>
      <c r="D589" s="171" t="s">
        <v>129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-2400</v>
      </c>
      <c r="J589" s="175">
        <v>46064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-11.63</v>
      </c>
    </row>
    <row r="590" spans="1:16" ht="19.5" hidden="1" customHeight="1">
      <c r="A590" s="171" t="s">
        <v>1492</v>
      </c>
      <c r="B590" s="175">
        <v>46072</v>
      </c>
      <c r="C590" s="171" t="s">
        <v>308</v>
      </c>
      <c r="D590" s="171" t="s">
        <v>130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-2400</v>
      </c>
      <c r="J590" s="175">
        <v>46064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-1225.51</v>
      </c>
    </row>
    <row r="591" spans="1:16" ht="19.5" hidden="1" customHeight="1">
      <c r="A591" s="171" t="s">
        <v>1492</v>
      </c>
      <c r="B591" s="175">
        <v>46072</v>
      </c>
      <c r="C591" s="171" t="s">
        <v>131</v>
      </c>
      <c r="D591" s="171" t="s">
        <v>420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-2400</v>
      </c>
      <c r="J591" s="175">
        <v>46064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1032</v>
      </c>
    </row>
    <row r="592" spans="1:16" ht="19.5" hidden="1" customHeight="1">
      <c r="A592" s="171" t="s">
        <v>1492</v>
      </c>
      <c r="B592" s="175">
        <v>46072</v>
      </c>
      <c r="C592" s="171" t="s">
        <v>115</v>
      </c>
      <c r="D592" s="171" t="s">
        <v>135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46064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22.09</v>
      </c>
    </row>
    <row r="593" spans="1:16" ht="19.5" hidden="1" customHeight="1">
      <c r="A593" s="171" t="s">
        <v>1603</v>
      </c>
      <c r="B593" s="175">
        <v>46072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46070</v>
      </c>
      <c r="K593" s="171" t="s">
        <v>113</v>
      </c>
      <c r="L593" s="171" t="s">
        <v>114</v>
      </c>
      <c r="M593" s="178">
        <v>0.43</v>
      </c>
      <c r="N593" s="176"/>
      <c r="O593" s="176">
        <v>42</v>
      </c>
      <c r="P593" s="179">
        <v>-141.83000000000001</v>
      </c>
    </row>
    <row r="594" spans="1:16" ht="19.5" hidden="1" customHeight="1">
      <c r="A594" s="171" t="s">
        <v>1603</v>
      </c>
      <c r="B594" s="175">
        <v>46072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46070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961.9</v>
      </c>
    </row>
    <row r="595" spans="1:16" ht="19.5" hidden="1" customHeight="1">
      <c r="A595" s="171" t="s">
        <v>1603</v>
      </c>
      <c r="B595" s="175">
        <v>46072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46070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0</v>
      </c>
    </row>
    <row r="596" spans="1:16" ht="19.5" hidden="1" customHeight="1">
      <c r="A596" s="171" t="s">
        <v>1603</v>
      </c>
      <c r="B596" s="175">
        <v>46072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46070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1438.1</v>
      </c>
    </row>
    <row r="597" spans="1:16" ht="19.5" hidden="1" customHeight="1">
      <c r="A597" s="171" t="s">
        <v>1603</v>
      </c>
      <c r="B597" s="175">
        <v>46072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46070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-1032</v>
      </c>
    </row>
    <row r="598" spans="1:16" ht="19.5" hidden="1" customHeight="1">
      <c r="A598" s="171" t="s">
        <v>1603</v>
      </c>
      <c r="B598" s="175">
        <v>46072</v>
      </c>
      <c r="C598" s="171" t="s">
        <v>115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2400</v>
      </c>
      <c r="J598" s="175">
        <v>46070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-14.63</v>
      </c>
    </row>
    <row r="599" spans="1:16" ht="19.5" hidden="1" customHeight="1">
      <c r="A599" s="171" t="s">
        <v>1604</v>
      </c>
      <c r="B599" s="175">
        <v>46072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46060</v>
      </c>
      <c r="K599" s="171" t="s">
        <v>113</v>
      </c>
      <c r="L599" s="171" t="s">
        <v>114</v>
      </c>
      <c r="M599" s="178">
        <v>0.43</v>
      </c>
      <c r="N599" s="176"/>
      <c r="O599" s="176">
        <v>43</v>
      </c>
      <c r="P599" s="179">
        <v>-146.83000000000001</v>
      </c>
    </row>
    <row r="600" spans="1:16" ht="19.5" hidden="1" customHeight="1">
      <c r="A600" s="171" t="s">
        <v>1604</v>
      </c>
      <c r="B600" s="175">
        <v>46072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46060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1084.76</v>
      </c>
    </row>
    <row r="601" spans="1:16" ht="19.5" hidden="1" customHeight="1">
      <c r="A601" s="171" t="s">
        <v>1604</v>
      </c>
      <c r="B601" s="175">
        <v>46072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46060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10.85</v>
      </c>
    </row>
    <row r="602" spans="1:16" ht="19.5" hidden="1" customHeight="1">
      <c r="A602" s="171" t="s">
        <v>1604</v>
      </c>
      <c r="B602" s="175">
        <v>46072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46060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1304.3900000000001</v>
      </c>
    </row>
    <row r="603" spans="1:16" ht="19.5" hidden="1" customHeight="1">
      <c r="A603" s="171" t="s">
        <v>1604</v>
      </c>
      <c r="B603" s="175">
        <v>46072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46060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1604</v>
      </c>
      <c r="B604" s="175">
        <v>46072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46060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-15.04</v>
      </c>
    </row>
    <row r="605" spans="1:16" ht="19.5" hidden="1" customHeight="1">
      <c r="A605" s="171" t="s">
        <v>1605</v>
      </c>
      <c r="B605" s="175">
        <v>46072</v>
      </c>
      <c r="C605" s="171" t="s">
        <v>110</v>
      </c>
      <c r="D605" s="171" t="s">
        <v>24</v>
      </c>
      <c r="E605" s="171" t="s">
        <v>79</v>
      </c>
      <c r="F605" s="171" t="s">
        <v>441</v>
      </c>
      <c r="G605" s="171" t="s">
        <v>177</v>
      </c>
      <c r="H605" s="176">
        <v>1</v>
      </c>
      <c r="I605" s="177">
        <v>5000</v>
      </c>
      <c r="J605" s="175">
        <v>46065</v>
      </c>
      <c r="K605" s="171" t="s">
        <v>113</v>
      </c>
      <c r="L605" s="171" t="s">
        <v>114</v>
      </c>
      <c r="M605" s="178">
        <v>0.43</v>
      </c>
      <c r="N605" s="176"/>
      <c r="O605" s="176">
        <v>45</v>
      </c>
      <c r="P605" s="179">
        <v>-259.52</v>
      </c>
    </row>
    <row r="606" spans="1:16" ht="19.5" hidden="1" customHeight="1">
      <c r="A606" s="171" t="s">
        <v>1605</v>
      </c>
      <c r="B606" s="175">
        <v>46072</v>
      </c>
      <c r="C606" s="171" t="s">
        <v>127</v>
      </c>
      <c r="D606" s="171" t="s">
        <v>128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5000</v>
      </c>
      <c r="J606" s="175">
        <v>46065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1956.19</v>
      </c>
    </row>
    <row r="607" spans="1:16" ht="19.5" hidden="1" customHeight="1">
      <c r="A607" s="171" t="s">
        <v>1605</v>
      </c>
      <c r="B607" s="175">
        <v>46072</v>
      </c>
      <c r="C607" s="171" t="s">
        <v>127</v>
      </c>
      <c r="D607" s="171" t="s">
        <v>129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5000</v>
      </c>
      <c r="J607" s="175">
        <v>46065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19.559999999999999</v>
      </c>
    </row>
    <row r="608" spans="1:16" ht="19.5" hidden="1" customHeight="1">
      <c r="A608" s="171" t="s">
        <v>1605</v>
      </c>
      <c r="B608" s="175">
        <v>46072</v>
      </c>
      <c r="C608" s="171" t="s">
        <v>127</v>
      </c>
      <c r="D608" s="171" t="s">
        <v>130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5000</v>
      </c>
      <c r="J608" s="175">
        <v>46065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3024.25</v>
      </c>
    </row>
    <row r="609" spans="1:16" ht="19.5" hidden="1" customHeight="1">
      <c r="A609" s="171" t="s">
        <v>1605</v>
      </c>
      <c r="B609" s="175">
        <v>46072</v>
      </c>
      <c r="C609" s="171" t="s">
        <v>131</v>
      </c>
      <c r="D609" s="171" t="s">
        <v>132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5000</v>
      </c>
      <c r="J609" s="175">
        <v>46065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-2150</v>
      </c>
    </row>
    <row r="610" spans="1:16" ht="19.5" hidden="1" customHeight="1">
      <c r="A610" s="171" t="s">
        <v>1605</v>
      </c>
      <c r="B610" s="175">
        <v>46072</v>
      </c>
      <c r="C610" s="171" t="s">
        <v>115</v>
      </c>
      <c r="D610" s="171" t="s">
        <v>116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5000</v>
      </c>
      <c r="J610" s="175">
        <v>46065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-12.73</v>
      </c>
    </row>
    <row r="611" spans="1:16" ht="19.5" hidden="1" customHeight="1">
      <c r="A611" s="171" t="s">
        <v>1604</v>
      </c>
      <c r="B611" s="175">
        <v>46072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-20.61</v>
      </c>
    </row>
    <row r="612" spans="1:16" ht="19.5" hidden="1" customHeight="1">
      <c r="A612" s="171" t="s">
        <v>1605</v>
      </c>
      <c r="B612" s="175">
        <v>46072</v>
      </c>
      <c r="C612" s="171" t="s">
        <v>115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46065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-37.17</v>
      </c>
    </row>
    <row r="613" spans="1:16" ht="19.5" hidden="1" customHeight="1">
      <c r="A613" s="171" t="s">
        <v>1606</v>
      </c>
      <c r="B613" s="175">
        <v>46072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46069</v>
      </c>
      <c r="K613" s="171" t="s">
        <v>113</v>
      </c>
      <c r="L613" s="171" t="s">
        <v>114</v>
      </c>
      <c r="M613" s="178">
        <v>0</v>
      </c>
      <c r="N613" s="176"/>
      <c r="O613" s="176">
        <v>40</v>
      </c>
      <c r="P613" s="179">
        <v>-46.77</v>
      </c>
    </row>
    <row r="614" spans="1:16" ht="19.5" hidden="1" customHeight="1">
      <c r="A614" s="171" t="s">
        <v>1606</v>
      </c>
      <c r="B614" s="175">
        <v>46072</v>
      </c>
      <c r="C614" s="171" t="s">
        <v>115</v>
      </c>
      <c r="D614" s="171" t="s">
        <v>116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46069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-11.37</v>
      </c>
    </row>
    <row r="615" spans="1:16" ht="19.5" hidden="1" customHeight="1">
      <c r="A615" s="171" t="s">
        <v>1606</v>
      </c>
      <c r="B615" s="175">
        <v>46072</v>
      </c>
      <c r="C615" s="171" t="s">
        <v>110</v>
      </c>
      <c r="D615" s="171" t="s">
        <v>117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46069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0</v>
      </c>
    </row>
    <row r="616" spans="1:16" ht="19.5" hidden="1" customHeight="1">
      <c r="A616" s="171" t="s">
        <v>1606</v>
      </c>
      <c r="B616" s="175">
        <v>46072</v>
      </c>
      <c r="C616" s="171" t="s">
        <v>110</v>
      </c>
      <c r="D616" s="171" t="s">
        <v>118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-46.77</v>
      </c>
    </row>
    <row r="617" spans="1:16" ht="19.5" hidden="1" customHeight="1">
      <c r="A617" s="171" t="s">
        <v>1606</v>
      </c>
      <c r="B617" s="175">
        <v>46072</v>
      </c>
      <c r="C617" s="171" t="s">
        <v>115</v>
      </c>
      <c r="D617" s="171" t="s">
        <v>119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-15</v>
      </c>
    </row>
    <row r="618" spans="1:16" ht="19.5" hidden="1" customHeight="1">
      <c r="A618" s="171" t="s">
        <v>1607</v>
      </c>
      <c r="B618" s="175">
        <v>46072</v>
      </c>
      <c r="C618" s="171" t="s">
        <v>110</v>
      </c>
      <c r="D618" s="171" t="s">
        <v>24</v>
      </c>
      <c r="E618" s="171" t="s">
        <v>79</v>
      </c>
      <c r="F618" s="171" t="s">
        <v>441</v>
      </c>
      <c r="G618" s="171" t="s">
        <v>177</v>
      </c>
      <c r="H618" s="176">
        <v>1</v>
      </c>
      <c r="I618" s="177">
        <v>0</v>
      </c>
      <c r="J618" s="175">
        <v>46067</v>
      </c>
      <c r="K618" s="171" t="s">
        <v>113</v>
      </c>
      <c r="L618" s="171" t="s">
        <v>114</v>
      </c>
      <c r="M618" s="178">
        <v>0</v>
      </c>
      <c r="N618" s="176"/>
      <c r="O618" s="176">
        <v>41</v>
      </c>
      <c r="P618" s="179">
        <v>-56.94</v>
      </c>
    </row>
    <row r="619" spans="1:16" ht="19.5" hidden="1" customHeight="1">
      <c r="A619" s="171" t="s">
        <v>1607</v>
      </c>
      <c r="B619" s="175">
        <v>46072</v>
      </c>
      <c r="C619" s="171" t="s">
        <v>115</v>
      </c>
      <c r="D619" s="171" t="s">
        <v>116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46067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-12.51</v>
      </c>
    </row>
    <row r="620" spans="1:16" ht="19.5" hidden="1" customHeight="1">
      <c r="A620" s="171" t="s">
        <v>1608</v>
      </c>
      <c r="B620" s="175">
        <v>46072</v>
      </c>
      <c r="C620" s="171" t="s">
        <v>110</v>
      </c>
      <c r="D620" s="171" t="s">
        <v>24</v>
      </c>
      <c r="E620" s="171" t="s">
        <v>75</v>
      </c>
      <c r="F620" s="171" t="s">
        <v>474</v>
      </c>
      <c r="G620" s="171" t="s">
        <v>177</v>
      </c>
      <c r="H620" s="176">
        <v>1</v>
      </c>
      <c r="I620" s="177">
        <v>0</v>
      </c>
      <c r="J620" s="175">
        <v>46067</v>
      </c>
      <c r="K620" s="171" t="s">
        <v>113</v>
      </c>
      <c r="L620" s="171" t="s">
        <v>114</v>
      </c>
      <c r="M620" s="178">
        <v>0</v>
      </c>
      <c r="N620" s="176"/>
      <c r="O620" s="176">
        <v>41</v>
      </c>
      <c r="P620" s="179">
        <v>-56.94</v>
      </c>
    </row>
    <row r="621" spans="1:16" ht="19.5" hidden="1" customHeight="1">
      <c r="A621" s="171" t="s">
        <v>1608</v>
      </c>
      <c r="B621" s="175">
        <v>46072</v>
      </c>
      <c r="C621" s="171" t="s">
        <v>115</v>
      </c>
      <c r="D621" s="171" t="s">
        <v>116</v>
      </c>
      <c r="E621" s="171" t="s">
        <v>75</v>
      </c>
      <c r="F621" s="171" t="s">
        <v>474</v>
      </c>
      <c r="G621" s="171" t="s">
        <v>177</v>
      </c>
      <c r="H621" s="176">
        <v>1</v>
      </c>
      <c r="I621" s="177">
        <v>0</v>
      </c>
      <c r="J621" s="175">
        <v>46067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-12.51</v>
      </c>
    </row>
    <row r="622" spans="1:16" ht="19.5" hidden="1" customHeight="1">
      <c r="A622" s="171" t="s">
        <v>1607</v>
      </c>
      <c r="B622" s="175">
        <v>46072</v>
      </c>
      <c r="C622" s="171" t="s">
        <v>110</v>
      </c>
      <c r="D622" s="171" t="s">
        <v>117</v>
      </c>
      <c r="E622" s="171" t="s">
        <v>79</v>
      </c>
      <c r="F622" s="171" t="s">
        <v>441</v>
      </c>
      <c r="G622" s="171" t="s">
        <v>177</v>
      </c>
      <c r="H622" s="176">
        <v>1</v>
      </c>
      <c r="I622" s="177">
        <v>0</v>
      </c>
      <c r="J622" s="175">
        <v>46067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1607</v>
      </c>
      <c r="B623" s="175">
        <v>46072</v>
      </c>
      <c r="C623" s="171" t="s">
        <v>110</v>
      </c>
      <c r="D623" s="171" t="s">
        <v>118</v>
      </c>
      <c r="E623" s="171" t="s">
        <v>79</v>
      </c>
      <c r="F623" s="171" t="s">
        <v>441</v>
      </c>
      <c r="G623" s="171" t="s">
        <v>177</v>
      </c>
      <c r="H623" s="176">
        <v>1</v>
      </c>
      <c r="I623" s="177">
        <v>0</v>
      </c>
      <c r="J623" s="175">
        <v>46067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-56.94</v>
      </c>
    </row>
    <row r="624" spans="1:16" ht="19.5" hidden="1" customHeight="1">
      <c r="A624" s="171" t="s">
        <v>1607</v>
      </c>
      <c r="B624" s="175">
        <v>46072</v>
      </c>
      <c r="C624" s="171" t="s">
        <v>115</v>
      </c>
      <c r="D624" s="171" t="s">
        <v>119</v>
      </c>
      <c r="E624" s="171" t="s">
        <v>79</v>
      </c>
      <c r="F624" s="171" t="s">
        <v>441</v>
      </c>
      <c r="G624" s="171" t="s">
        <v>177</v>
      </c>
      <c r="H624" s="176">
        <v>1</v>
      </c>
      <c r="I624" s="177">
        <v>0</v>
      </c>
      <c r="J624" s="175">
        <v>46067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1608</v>
      </c>
      <c r="B625" s="175">
        <v>46072</v>
      </c>
      <c r="C625" s="171" t="s">
        <v>110</v>
      </c>
      <c r="D625" s="171" t="s">
        <v>117</v>
      </c>
      <c r="E625" s="171" t="s">
        <v>75</v>
      </c>
      <c r="F625" s="171" t="s">
        <v>474</v>
      </c>
      <c r="G625" s="171" t="s">
        <v>177</v>
      </c>
      <c r="H625" s="176">
        <v>1</v>
      </c>
      <c r="I625" s="177">
        <v>0</v>
      </c>
      <c r="J625" s="175">
        <v>46067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hidden="1" customHeight="1">
      <c r="A626" s="171" t="s">
        <v>1608</v>
      </c>
      <c r="B626" s="175">
        <v>46072</v>
      </c>
      <c r="C626" s="171" t="s">
        <v>110</v>
      </c>
      <c r="D626" s="171" t="s">
        <v>118</v>
      </c>
      <c r="E626" s="171" t="s">
        <v>75</v>
      </c>
      <c r="F626" s="171" t="s">
        <v>474</v>
      </c>
      <c r="G626" s="171" t="s">
        <v>177</v>
      </c>
      <c r="H626" s="176">
        <v>1</v>
      </c>
      <c r="I626" s="177">
        <v>0</v>
      </c>
      <c r="J626" s="175">
        <v>46067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-56.94</v>
      </c>
    </row>
    <row r="627" spans="1:16" ht="19.5" hidden="1" customHeight="1">
      <c r="A627" s="171" t="s">
        <v>1608</v>
      </c>
      <c r="B627" s="175">
        <v>46072</v>
      </c>
      <c r="C627" s="171" t="s">
        <v>115</v>
      </c>
      <c r="D627" s="171" t="s">
        <v>119</v>
      </c>
      <c r="E627" s="171" t="s">
        <v>75</v>
      </c>
      <c r="F627" s="171" t="s">
        <v>474</v>
      </c>
      <c r="G627" s="171" t="s">
        <v>177</v>
      </c>
      <c r="H627" s="176">
        <v>1</v>
      </c>
      <c r="I627" s="177">
        <v>0</v>
      </c>
      <c r="J627" s="175">
        <v>46067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hidden="1" customHeight="1">
      <c r="A628" s="171" t="s">
        <v>1609</v>
      </c>
      <c r="B628" s="175">
        <v>46072</v>
      </c>
      <c r="C628" s="171" t="s">
        <v>110</v>
      </c>
      <c r="D628" s="171" t="s">
        <v>24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2400</v>
      </c>
      <c r="J628" s="175">
        <v>46068</v>
      </c>
      <c r="K628" s="171" t="s">
        <v>113</v>
      </c>
      <c r="L628" s="171" t="s">
        <v>114</v>
      </c>
      <c r="M628" s="178">
        <v>0.43</v>
      </c>
      <c r="N628" s="176"/>
      <c r="O628" s="176">
        <v>41</v>
      </c>
      <c r="P628" s="179">
        <v>-136.83000000000001</v>
      </c>
    </row>
    <row r="629" spans="1:16" ht="19.5" hidden="1" customHeight="1">
      <c r="A629" s="171" t="s">
        <v>1609</v>
      </c>
      <c r="B629" s="175">
        <v>46072</v>
      </c>
      <c r="C629" s="171" t="s">
        <v>127</v>
      </c>
      <c r="D629" s="171" t="s">
        <v>128</v>
      </c>
      <c r="E629" s="171" t="s">
        <v>42</v>
      </c>
      <c r="F629" s="171" t="s">
        <v>248</v>
      </c>
      <c r="G629" s="171" t="s">
        <v>112</v>
      </c>
      <c r="H629" s="176">
        <v>1</v>
      </c>
      <c r="I629" s="177">
        <v>2400</v>
      </c>
      <c r="J629" s="175">
        <v>46068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1409.52</v>
      </c>
    </row>
    <row r="630" spans="1:16" ht="19.5" hidden="1" customHeight="1">
      <c r="A630" s="171" t="s">
        <v>1609</v>
      </c>
      <c r="B630" s="175">
        <v>46072</v>
      </c>
      <c r="C630" s="171" t="s">
        <v>127</v>
      </c>
      <c r="D630" s="171" t="s">
        <v>129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2400</v>
      </c>
      <c r="J630" s="175">
        <v>46068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0</v>
      </c>
    </row>
    <row r="631" spans="1:16" ht="19.5" hidden="1" customHeight="1">
      <c r="A631" s="171" t="s">
        <v>1609</v>
      </c>
      <c r="B631" s="175">
        <v>46072</v>
      </c>
      <c r="C631" s="171" t="s">
        <v>127</v>
      </c>
      <c r="D631" s="171" t="s">
        <v>130</v>
      </c>
      <c r="E631" s="171" t="s">
        <v>42</v>
      </c>
      <c r="F631" s="171" t="s">
        <v>248</v>
      </c>
      <c r="G631" s="171" t="s">
        <v>112</v>
      </c>
      <c r="H631" s="176">
        <v>1</v>
      </c>
      <c r="I631" s="177">
        <v>2400</v>
      </c>
      <c r="J631" s="175">
        <v>46068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990.48</v>
      </c>
    </row>
    <row r="632" spans="1:16" ht="19.5" hidden="1" customHeight="1">
      <c r="A632" s="171" t="s">
        <v>1609</v>
      </c>
      <c r="B632" s="175">
        <v>46072</v>
      </c>
      <c r="C632" s="171" t="s">
        <v>131</v>
      </c>
      <c r="D632" s="171" t="s">
        <v>132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2400</v>
      </c>
      <c r="J632" s="175">
        <v>46068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-1032</v>
      </c>
    </row>
    <row r="633" spans="1:16" ht="19.5" hidden="1" customHeight="1">
      <c r="A633" s="171" t="s">
        <v>1609</v>
      </c>
      <c r="B633" s="175">
        <v>46072</v>
      </c>
      <c r="C633" s="171" t="s">
        <v>115</v>
      </c>
      <c r="D633" s="171" t="s">
        <v>116</v>
      </c>
      <c r="E633" s="171" t="s">
        <v>42</v>
      </c>
      <c r="F633" s="171" t="s">
        <v>248</v>
      </c>
      <c r="G633" s="171" t="s">
        <v>112</v>
      </c>
      <c r="H633" s="176">
        <v>1</v>
      </c>
      <c r="I633" s="177">
        <v>2400</v>
      </c>
      <c r="J633" s="175">
        <v>46068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-21.72</v>
      </c>
    </row>
    <row r="634" spans="1:16" ht="19.5" hidden="1" customHeight="1">
      <c r="A634" s="171" t="s">
        <v>1610</v>
      </c>
      <c r="B634" s="175">
        <v>46072</v>
      </c>
      <c r="C634" s="171" t="s">
        <v>110</v>
      </c>
      <c r="D634" s="171" t="s">
        <v>24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1848</v>
      </c>
      <c r="J634" s="175">
        <v>46068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-121.93</v>
      </c>
    </row>
    <row r="635" spans="1:16" ht="19.5" hidden="1" customHeight="1">
      <c r="A635" s="171" t="s">
        <v>1610</v>
      </c>
      <c r="B635" s="175">
        <v>46072</v>
      </c>
      <c r="C635" s="171" t="s">
        <v>127</v>
      </c>
      <c r="D635" s="171" t="s">
        <v>128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1848</v>
      </c>
      <c r="J635" s="175">
        <v>46068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1081.83</v>
      </c>
    </row>
    <row r="636" spans="1:16" ht="19.5" hidden="1" customHeight="1">
      <c r="A636" s="171" t="s">
        <v>1610</v>
      </c>
      <c r="B636" s="175">
        <v>46072</v>
      </c>
      <c r="C636" s="171" t="s">
        <v>127</v>
      </c>
      <c r="D636" s="171" t="s">
        <v>129</v>
      </c>
      <c r="E636" s="171" t="s">
        <v>43</v>
      </c>
      <c r="F636" s="171" t="s">
        <v>481</v>
      </c>
      <c r="G636" s="171" t="s">
        <v>214</v>
      </c>
      <c r="H636" s="176">
        <v>1</v>
      </c>
      <c r="I636" s="177">
        <v>1848</v>
      </c>
      <c r="J636" s="175">
        <v>46068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10.82</v>
      </c>
    </row>
    <row r="637" spans="1:16" ht="19.5" hidden="1" customHeight="1">
      <c r="A637" s="171" t="s">
        <v>1610</v>
      </c>
      <c r="B637" s="175">
        <v>46072</v>
      </c>
      <c r="C637" s="171" t="s">
        <v>127</v>
      </c>
      <c r="D637" s="171" t="s">
        <v>130</v>
      </c>
      <c r="E637" s="171" t="s">
        <v>43</v>
      </c>
      <c r="F637" s="171" t="s">
        <v>481</v>
      </c>
      <c r="G637" s="171" t="s">
        <v>214</v>
      </c>
      <c r="H637" s="176">
        <v>1</v>
      </c>
      <c r="I637" s="177">
        <v>1848</v>
      </c>
      <c r="J637" s="175">
        <v>46068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755.35</v>
      </c>
    </row>
    <row r="638" spans="1:16" ht="19.5" hidden="1" customHeight="1">
      <c r="A638" s="171" t="s">
        <v>1610</v>
      </c>
      <c r="B638" s="175">
        <v>46072</v>
      </c>
      <c r="C638" s="171" t="s">
        <v>131</v>
      </c>
      <c r="D638" s="171" t="s">
        <v>132</v>
      </c>
      <c r="E638" s="171" t="s">
        <v>43</v>
      </c>
      <c r="F638" s="171" t="s">
        <v>481</v>
      </c>
      <c r="G638" s="171" t="s">
        <v>214</v>
      </c>
      <c r="H638" s="176">
        <v>1</v>
      </c>
      <c r="I638" s="177">
        <v>1848</v>
      </c>
      <c r="J638" s="175">
        <v>46068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-794.64</v>
      </c>
    </row>
    <row r="639" spans="1:16" ht="19.5" hidden="1" customHeight="1">
      <c r="A639" s="171" t="s">
        <v>1610</v>
      </c>
      <c r="B639" s="175">
        <v>46072</v>
      </c>
      <c r="C639" s="171" t="s">
        <v>115</v>
      </c>
      <c r="D639" s="171" t="s">
        <v>116</v>
      </c>
      <c r="E639" s="171" t="s">
        <v>43</v>
      </c>
      <c r="F639" s="171" t="s">
        <v>481</v>
      </c>
      <c r="G639" s="171" t="s">
        <v>214</v>
      </c>
      <c r="H639" s="176">
        <v>1</v>
      </c>
      <c r="I639" s="177">
        <v>1848</v>
      </c>
      <c r="J639" s="175">
        <v>46068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-10.62</v>
      </c>
    </row>
    <row r="640" spans="1:16" ht="19.5" hidden="1" customHeight="1">
      <c r="A640" s="171" t="s">
        <v>1609</v>
      </c>
      <c r="B640" s="175">
        <v>46072</v>
      </c>
      <c r="C640" s="171" t="s">
        <v>115</v>
      </c>
      <c r="D640" s="171" t="s">
        <v>135</v>
      </c>
      <c r="E640" s="171" t="s">
        <v>42</v>
      </c>
      <c r="F640" s="171" t="s">
        <v>248</v>
      </c>
      <c r="G640" s="171" t="s">
        <v>112</v>
      </c>
      <c r="H640" s="176">
        <v>1</v>
      </c>
      <c r="I640" s="177">
        <v>0</v>
      </c>
      <c r="J640" s="175">
        <v>46068</v>
      </c>
      <c r="K640" s="171" t="s">
        <v>125</v>
      </c>
      <c r="L640" s="171" t="s">
        <v>125</v>
      </c>
      <c r="M640" s="178">
        <v>0</v>
      </c>
      <c r="N640" s="176"/>
      <c r="O640" s="176"/>
      <c r="P640" s="179">
        <v>-7.75</v>
      </c>
    </row>
    <row r="641" spans="1:16" ht="19.5" hidden="1" customHeight="1">
      <c r="A641" s="171" t="s">
        <v>1610</v>
      </c>
      <c r="B641" s="175">
        <v>46072</v>
      </c>
      <c r="C641" s="171" t="s">
        <v>115</v>
      </c>
      <c r="D641" s="171" t="s">
        <v>135</v>
      </c>
      <c r="E641" s="171" t="s">
        <v>43</v>
      </c>
      <c r="F641" s="171" t="s">
        <v>481</v>
      </c>
      <c r="G641" s="171" t="s">
        <v>214</v>
      </c>
      <c r="H641" s="176">
        <v>1</v>
      </c>
      <c r="I641" s="177">
        <v>0</v>
      </c>
      <c r="J641" s="175">
        <v>46068</v>
      </c>
      <c r="K641" s="171" t="s">
        <v>125</v>
      </c>
      <c r="L641" s="171" t="s">
        <v>125</v>
      </c>
      <c r="M641" s="178">
        <v>0</v>
      </c>
      <c r="N641" s="176"/>
      <c r="O641" s="176"/>
      <c r="P641" s="179">
        <v>-20.55</v>
      </c>
    </row>
    <row r="642" spans="1:16" ht="19.5" hidden="1" customHeight="1">
      <c r="A642" s="171" t="s">
        <v>1611</v>
      </c>
      <c r="B642" s="175">
        <v>46072</v>
      </c>
      <c r="C642" s="171" t="s">
        <v>110</v>
      </c>
      <c r="D642" s="171" t="s">
        <v>24</v>
      </c>
      <c r="E642" s="171" t="s">
        <v>48</v>
      </c>
      <c r="F642" s="171" t="s">
        <v>198</v>
      </c>
      <c r="G642" s="171" t="s">
        <v>112</v>
      </c>
      <c r="H642" s="176">
        <v>1</v>
      </c>
      <c r="I642" s="177">
        <v>1331</v>
      </c>
      <c r="J642" s="175">
        <v>46069</v>
      </c>
      <c r="K642" s="171" t="s">
        <v>113</v>
      </c>
      <c r="L642" s="171" t="s">
        <v>114</v>
      </c>
      <c r="M642" s="178">
        <v>0.43</v>
      </c>
      <c r="N642" s="176"/>
      <c r="O642" s="176">
        <v>40</v>
      </c>
      <c r="P642" s="179">
        <v>-104.56</v>
      </c>
    </row>
    <row r="643" spans="1:16" ht="19.5" hidden="1" customHeight="1">
      <c r="A643" s="171" t="s">
        <v>1611</v>
      </c>
      <c r="B643" s="175">
        <v>46072</v>
      </c>
      <c r="C643" s="171" t="s">
        <v>127</v>
      </c>
      <c r="D643" s="171" t="s">
        <v>128</v>
      </c>
      <c r="E643" s="171" t="s">
        <v>48</v>
      </c>
      <c r="F643" s="171" t="s">
        <v>198</v>
      </c>
      <c r="G643" s="171" t="s">
        <v>112</v>
      </c>
      <c r="H643" s="176">
        <v>1</v>
      </c>
      <c r="I643" s="177">
        <v>1331</v>
      </c>
      <c r="J643" s="175">
        <v>46069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685.36</v>
      </c>
    </row>
    <row r="644" spans="1:16" ht="19.5" hidden="1" customHeight="1">
      <c r="A644" s="171" t="s">
        <v>1611</v>
      </c>
      <c r="B644" s="175">
        <v>46072</v>
      </c>
      <c r="C644" s="171" t="s">
        <v>127</v>
      </c>
      <c r="D644" s="171" t="s">
        <v>129</v>
      </c>
      <c r="E644" s="171" t="s">
        <v>48</v>
      </c>
      <c r="F644" s="171" t="s">
        <v>198</v>
      </c>
      <c r="G644" s="171" t="s">
        <v>112</v>
      </c>
      <c r="H644" s="176">
        <v>1</v>
      </c>
      <c r="I644" s="177">
        <v>1331</v>
      </c>
      <c r="J644" s="175">
        <v>46069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6.85</v>
      </c>
    </row>
    <row r="645" spans="1:16" ht="19.5" hidden="1" customHeight="1">
      <c r="A645" s="171" t="s">
        <v>1611</v>
      </c>
      <c r="B645" s="175">
        <v>46072</v>
      </c>
      <c r="C645" s="171" t="s">
        <v>127</v>
      </c>
      <c r="D645" s="171" t="s">
        <v>130</v>
      </c>
      <c r="E645" s="171" t="s">
        <v>48</v>
      </c>
      <c r="F645" s="171" t="s">
        <v>198</v>
      </c>
      <c r="G645" s="171" t="s">
        <v>112</v>
      </c>
      <c r="H645" s="176">
        <v>1</v>
      </c>
      <c r="I645" s="177">
        <v>1331</v>
      </c>
      <c r="J645" s="175">
        <v>46069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638.79</v>
      </c>
    </row>
    <row r="646" spans="1:16" ht="19.5" hidden="1" customHeight="1">
      <c r="A646" s="171" t="s">
        <v>1611</v>
      </c>
      <c r="B646" s="175">
        <v>46072</v>
      </c>
      <c r="C646" s="171" t="s">
        <v>131</v>
      </c>
      <c r="D646" s="171" t="s">
        <v>132</v>
      </c>
      <c r="E646" s="171" t="s">
        <v>48</v>
      </c>
      <c r="F646" s="171" t="s">
        <v>198</v>
      </c>
      <c r="G646" s="171" t="s">
        <v>112</v>
      </c>
      <c r="H646" s="176">
        <v>1</v>
      </c>
      <c r="I646" s="177">
        <v>1331</v>
      </c>
      <c r="J646" s="175">
        <v>46069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-572.33000000000004</v>
      </c>
    </row>
    <row r="647" spans="1:16" ht="19.5" hidden="1" customHeight="1">
      <c r="A647" s="171" t="s">
        <v>1611</v>
      </c>
      <c r="B647" s="175">
        <v>46072</v>
      </c>
      <c r="C647" s="171" t="s">
        <v>115</v>
      </c>
      <c r="D647" s="171" t="s">
        <v>116</v>
      </c>
      <c r="E647" s="171" t="s">
        <v>48</v>
      </c>
      <c r="F647" s="171" t="s">
        <v>198</v>
      </c>
      <c r="G647" s="171" t="s">
        <v>112</v>
      </c>
      <c r="H647" s="176">
        <v>1</v>
      </c>
      <c r="I647" s="177">
        <v>1331</v>
      </c>
      <c r="J647" s="175">
        <v>46069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-6.22</v>
      </c>
    </row>
    <row r="648" spans="1:16" ht="19.5" hidden="1" customHeight="1">
      <c r="A648" s="171" t="s">
        <v>1612</v>
      </c>
      <c r="B648" s="175">
        <v>46072</v>
      </c>
      <c r="C648" s="171" t="s">
        <v>110</v>
      </c>
      <c r="D648" s="171" t="s">
        <v>24</v>
      </c>
      <c r="E648" s="171" t="s">
        <v>41</v>
      </c>
      <c r="F648" s="171" t="s">
        <v>138</v>
      </c>
      <c r="G648" s="171" t="s">
        <v>112</v>
      </c>
      <c r="H648" s="176">
        <v>1</v>
      </c>
      <c r="I648" s="177">
        <v>2400</v>
      </c>
      <c r="J648" s="175">
        <v>46069</v>
      </c>
      <c r="K648" s="171" t="s">
        <v>113</v>
      </c>
      <c r="L648" s="171" t="s">
        <v>114</v>
      </c>
      <c r="M648" s="178">
        <v>0.43</v>
      </c>
      <c r="N648" s="176"/>
      <c r="O648" s="176">
        <v>40</v>
      </c>
      <c r="P648" s="179">
        <v>-131.82</v>
      </c>
    </row>
    <row r="649" spans="1:16" ht="19.5" hidden="1" customHeight="1">
      <c r="A649" s="171" t="s">
        <v>1612</v>
      </c>
      <c r="B649" s="175">
        <v>46072</v>
      </c>
      <c r="C649" s="171" t="s">
        <v>127</v>
      </c>
      <c r="D649" s="171" t="s">
        <v>128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2400</v>
      </c>
      <c r="J649" s="175">
        <v>46069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1037.07</v>
      </c>
    </row>
    <row r="650" spans="1:16" ht="19.5" hidden="1" customHeight="1">
      <c r="A650" s="171" t="s">
        <v>1612</v>
      </c>
      <c r="B650" s="175">
        <v>46072</v>
      </c>
      <c r="C650" s="171" t="s">
        <v>127</v>
      </c>
      <c r="D650" s="171" t="s">
        <v>129</v>
      </c>
      <c r="E650" s="171" t="s">
        <v>41</v>
      </c>
      <c r="F650" s="171" t="s">
        <v>138</v>
      </c>
      <c r="G650" s="171" t="s">
        <v>112</v>
      </c>
      <c r="H650" s="176">
        <v>1</v>
      </c>
      <c r="I650" s="177">
        <v>2400</v>
      </c>
      <c r="J650" s="175">
        <v>46069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10.37</v>
      </c>
    </row>
    <row r="651" spans="1:16" ht="19.5" hidden="1" customHeight="1">
      <c r="A651" s="171" t="s">
        <v>1612</v>
      </c>
      <c r="B651" s="175">
        <v>46072</v>
      </c>
      <c r="C651" s="171" t="s">
        <v>127</v>
      </c>
      <c r="D651" s="171" t="s">
        <v>130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2400</v>
      </c>
      <c r="J651" s="175">
        <v>46069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1352.56</v>
      </c>
    </row>
    <row r="652" spans="1:16" ht="19.5" hidden="1" customHeight="1">
      <c r="A652" s="171" t="s">
        <v>1612</v>
      </c>
      <c r="B652" s="175">
        <v>46072</v>
      </c>
      <c r="C652" s="171" t="s">
        <v>131</v>
      </c>
      <c r="D652" s="171" t="s">
        <v>132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2400</v>
      </c>
      <c r="J652" s="175">
        <v>46069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-1032</v>
      </c>
    </row>
    <row r="653" spans="1:16" ht="19.5" hidden="1" customHeight="1">
      <c r="A653" s="171" t="s">
        <v>1612</v>
      </c>
      <c r="B653" s="175">
        <v>46072</v>
      </c>
      <c r="C653" s="171" t="s">
        <v>115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2400</v>
      </c>
      <c r="J653" s="175">
        <v>46069</v>
      </c>
      <c r="K653" s="171" t="s">
        <v>113</v>
      </c>
      <c r="L653" s="171" t="s">
        <v>114</v>
      </c>
      <c r="M653" s="178">
        <v>0.43</v>
      </c>
      <c r="N653" s="176"/>
      <c r="O653" s="176"/>
      <c r="P653" s="179">
        <v>-12.44</v>
      </c>
    </row>
    <row r="654" spans="1:16" ht="19.5" hidden="1" customHeight="1">
      <c r="A654" s="171" t="s">
        <v>1613</v>
      </c>
      <c r="B654" s="175">
        <v>46072</v>
      </c>
      <c r="C654" s="171" t="s">
        <v>110</v>
      </c>
      <c r="D654" s="171" t="s">
        <v>24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46049</v>
      </c>
      <c r="K654" s="171" t="s">
        <v>113</v>
      </c>
      <c r="L654" s="171" t="s">
        <v>114</v>
      </c>
      <c r="M654" s="178">
        <v>0</v>
      </c>
      <c r="N654" s="176"/>
      <c r="O654" s="176">
        <v>51</v>
      </c>
      <c r="P654" s="179">
        <v>-46.77</v>
      </c>
    </row>
    <row r="655" spans="1:16" ht="19.5" hidden="1" customHeight="1">
      <c r="A655" s="171" t="s">
        <v>1613</v>
      </c>
      <c r="B655" s="175">
        <v>46072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46049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1613</v>
      </c>
      <c r="B656" s="175">
        <v>46072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46049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hidden="1" customHeight="1">
      <c r="A657" s="171" t="s">
        <v>1614</v>
      </c>
      <c r="B657" s="175">
        <v>46072</v>
      </c>
      <c r="C657" s="171" t="s">
        <v>115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46072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-18.32</v>
      </c>
    </row>
    <row r="658" spans="1:16" ht="19.5" hidden="1" customHeight="1">
      <c r="A658" s="171" t="s">
        <v>1612</v>
      </c>
      <c r="B658" s="175">
        <v>46072</v>
      </c>
      <c r="C658" s="171" t="s">
        <v>115</v>
      </c>
      <c r="D658" s="171" t="s">
        <v>135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46069</v>
      </c>
      <c r="K658" s="171" t="s">
        <v>125</v>
      </c>
      <c r="L658" s="171" t="s">
        <v>125</v>
      </c>
      <c r="M658" s="178">
        <v>0</v>
      </c>
      <c r="N658" s="176"/>
      <c r="O658" s="176"/>
      <c r="P658" s="179">
        <v>-19.7</v>
      </c>
    </row>
    <row r="659" spans="1:16" ht="19.5" hidden="1" customHeight="1">
      <c r="A659" s="171" t="s">
        <v>1615</v>
      </c>
      <c r="B659" s="175">
        <v>46072</v>
      </c>
      <c r="C659" s="171" t="s">
        <v>110</v>
      </c>
      <c r="D659" s="171" t="s">
        <v>24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1800</v>
      </c>
      <c r="J659" s="175">
        <v>46056</v>
      </c>
      <c r="K659" s="171" t="s">
        <v>113</v>
      </c>
      <c r="L659" s="171" t="s">
        <v>114</v>
      </c>
      <c r="M659" s="178">
        <v>0.43</v>
      </c>
      <c r="N659" s="176"/>
      <c r="O659" s="176">
        <v>43</v>
      </c>
      <c r="P659" s="179">
        <v>-128.83000000000001</v>
      </c>
    </row>
    <row r="660" spans="1:16" ht="19.5" hidden="1" customHeight="1">
      <c r="A660" s="171" t="s">
        <v>1615</v>
      </c>
      <c r="B660" s="175">
        <v>46072</v>
      </c>
      <c r="C660" s="171" t="s">
        <v>127</v>
      </c>
      <c r="D660" s="171" t="s">
        <v>128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1800</v>
      </c>
      <c r="J660" s="175">
        <v>46056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697.26</v>
      </c>
    </row>
    <row r="661" spans="1:16" ht="19.5" hidden="1" customHeight="1">
      <c r="A661" s="171" t="s">
        <v>1615</v>
      </c>
      <c r="B661" s="175">
        <v>46072</v>
      </c>
      <c r="C661" s="171" t="s">
        <v>127</v>
      </c>
      <c r="D661" s="171" t="s">
        <v>129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46056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6.97</v>
      </c>
    </row>
    <row r="662" spans="1:16" ht="19.5" hidden="1" customHeight="1">
      <c r="A662" s="171" t="s">
        <v>1615</v>
      </c>
      <c r="B662" s="175">
        <v>46072</v>
      </c>
      <c r="C662" s="171" t="s">
        <v>127</v>
      </c>
      <c r="D662" s="171" t="s">
        <v>130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46056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1095.77</v>
      </c>
    </row>
    <row r="663" spans="1:16" ht="19.5" hidden="1" customHeight="1">
      <c r="A663" s="171" t="s">
        <v>1615</v>
      </c>
      <c r="B663" s="175">
        <v>46072</v>
      </c>
      <c r="C663" s="171" t="s">
        <v>131</v>
      </c>
      <c r="D663" s="171" t="s">
        <v>132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46056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-774</v>
      </c>
    </row>
    <row r="664" spans="1:16" ht="19.5" hidden="1" customHeight="1">
      <c r="A664" s="171" t="s">
        <v>1615</v>
      </c>
      <c r="B664" s="175">
        <v>46072</v>
      </c>
      <c r="C664" s="171" t="s">
        <v>115</v>
      </c>
      <c r="D664" s="171" t="s">
        <v>116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46056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-6.44</v>
      </c>
    </row>
    <row r="665" spans="1:16" ht="19.5" hidden="1" customHeight="1">
      <c r="A665" s="171" t="s">
        <v>1616</v>
      </c>
      <c r="B665" s="175">
        <v>46072</v>
      </c>
      <c r="C665" s="171" t="s">
        <v>115</v>
      </c>
      <c r="D665" s="171" t="s">
        <v>135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46072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-9.75</v>
      </c>
    </row>
    <row r="666" spans="1:16" ht="19.5" hidden="1" customHeight="1">
      <c r="A666" s="171" t="s">
        <v>1617</v>
      </c>
      <c r="B666" s="175">
        <v>46072</v>
      </c>
      <c r="C666" s="171" t="s">
        <v>110</v>
      </c>
      <c r="D666" s="171" t="s">
        <v>24</v>
      </c>
      <c r="E666" s="171" t="s">
        <v>41</v>
      </c>
      <c r="F666" s="171" t="s">
        <v>138</v>
      </c>
      <c r="G666" s="171" t="s">
        <v>112</v>
      </c>
      <c r="H666" s="176">
        <v>1</v>
      </c>
      <c r="I666" s="177">
        <v>0</v>
      </c>
      <c r="J666" s="175">
        <v>46067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hidden="1" customHeight="1">
      <c r="A667" s="171" t="s">
        <v>1617</v>
      </c>
      <c r="B667" s="175">
        <v>46072</v>
      </c>
      <c r="C667" s="171" t="s">
        <v>115</v>
      </c>
      <c r="D667" s="171" t="s">
        <v>116</v>
      </c>
      <c r="E667" s="171" t="s">
        <v>41</v>
      </c>
      <c r="F667" s="171" t="s">
        <v>138</v>
      </c>
      <c r="G667" s="171" t="s">
        <v>112</v>
      </c>
      <c r="H667" s="176">
        <v>1</v>
      </c>
      <c r="I667" s="177">
        <v>0</v>
      </c>
      <c r="J667" s="175">
        <v>46067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-10.81</v>
      </c>
    </row>
    <row r="668" spans="1:16" ht="19.5" hidden="1" customHeight="1">
      <c r="A668" s="171" t="s">
        <v>1617</v>
      </c>
      <c r="B668" s="175">
        <v>46072</v>
      </c>
      <c r="C668" s="171" t="s">
        <v>110</v>
      </c>
      <c r="D668" s="171" t="s">
        <v>117</v>
      </c>
      <c r="E668" s="171" t="s">
        <v>41</v>
      </c>
      <c r="F668" s="171" t="s">
        <v>138</v>
      </c>
      <c r="G668" s="171" t="s">
        <v>112</v>
      </c>
      <c r="H668" s="176">
        <v>1</v>
      </c>
      <c r="I668" s="177">
        <v>0</v>
      </c>
      <c r="J668" s="175">
        <v>46067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1617</v>
      </c>
      <c r="B669" s="175">
        <v>46072</v>
      </c>
      <c r="C669" s="171" t="s">
        <v>110</v>
      </c>
      <c r="D669" s="171" t="s">
        <v>118</v>
      </c>
      <c r="E669" s="171" t="s">
        <v>41</v>
      </c>
      <c r="F669" s="171" t="s">
        <v>138</v>
      </c>
      <c r="G669" s="171" t="s">
        <v>112</v>
      </c>
      <c r="H669" s="176">
        <v>1</v>
      </c>
      <c r="I669" s="177">
        <v>0</v>
      </c>
      <c r="J669" s="175">
        <v>46067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-46.77</v>
      </c>
    </row>
    <row r="670" spans="1:16" ht="19.5" hidden="1" customHeight="1">
      <c r="A670" s="171" t="s">
        <v>1617</v>
      </c>
      <c r="B670" s="175">
        <v>46072</v>
      </c>
      <c r="C670" s="171" t="s">
        <v>115</v>
      </c>
      <c r="D670" s="171" t="s">
        <v>119</v>
      </c>
      <c r="E670" s="171" t="s">
        <v>41</v>
      </c>
      <c r="F670" s="171" t="s">
        <v>138</v>
      </c>
      <c r="G670" s="171" t="s">
        <v>112</v>
      </c>
      <c r="H670" s="176">
        <v>1</v>
      </c>
      <c r="I670" s="177">
        <v>0</v>
      </c>
      <c r="J670" s="175">
        <v>46067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-15</v>
      </c>
    </row>
    <row r="671" spans="1:16" ht="19.5" hidden="1" customHeight="1">
      <c r="A671" s="171" t="s">
        <v>1615</v>
      </c>
      <c r="B671" s="175">
        <v>46072</v>
      </c>
      <c r="C671" s="171" t="s">
        <v>115</v>
      </c>
      <c r="D671" s="171" t="s">
        <v>135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46056</v>
      </c>
      <c r="K671" s="171" t="s">
        <v>125</v>
      </c>
      <c r="L671" s="171" t="s">
        <v>125</v>
      </c>
      <c r="M671" s="178">
        <v>0</v>
      </c>
      <c r="N671" s="176"/>
      <c r="O671" s="176"/>
      <c r="P671" s="179">
        <v>-13.25</v>
      </c>
    </row>
    <row r="672" spans="1:16" ht="19.5" hidden="1" customHeight="1">
      <c r="A672" s="171" t="s">
        <v>1618</v>
      </c>
      <c r="B672" s="175">
        <v>46072</v>
      </c>
      <c r="C672" s="171" t="s">
        <v>110</v>
      </c>
      <c r="D672" s="171" t="s">
        <v>24</v>
      </c>
      <c r="E672" s="171" t="s">
        <v>68</v>
      </c>
      <c r="F672" s="171" t="s">
        <v>698</v>
      </c>
      <c r="G672" s="171" t="s">
        <v>699</v>
      </c>
      <c r="H672" s="176">
        <v>1</v>
      </c>
      <c r="I672" s="177">
        <v>6500</v>
      </c>
      <c r="J672" s="175">
        <v>46068</v>
      </c>
      <c r="K672" s="171" t="s">
        <v>113</v>
      </c>
      <c r="L672" s="171" t="s">
        <v>114</v>
      </c>
      <c r="M672" s="178">
        <v>0.43</v>
      </c>
      <c r="N672" s="176"/>
      <c r="O672" s="176">
        <v>41</v>
      </c>
      <c r="P672" s="179">
        <v>-263.19</v>
      </c>
    </row>
    <row r="673" spans="1:16" ht="19.5" hidden="1" customHeight="1">
      <c r="A673" s="171" t="s">
        <v>1618</v>
      </c>
      <c r="B673" s="175">
        <v>46072</v>
      </c>
      <c r="C673" s="171" t="s">
        <v>127</v>
      </c>
      <c r="D673" s="171" t="s">
        <v>128</v>
      </c>
      <c r="E673" s="171" t="s">
        <v>68</v>
      </c>
      <c r="F673" s="171" t="s">
        <v>698</v>
      </c>
      <c r="G673" s="171" t="s">
        <v>699</v>
      </c>
      <c r="H673" s="176">
        <v>1</v>
      </c>
      <c r="I673" s="177">
        <v>6500</v>
      </c>
      <c r="J673" s="175">
        <v>46068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3806.15</v>
      </c>
    </row>
    <row r="674" spans="1:16" ht="19.5" hidden="1" customHeight="1">
      <c r="A674" s="171" t="s">
        <v>1618</v>
      </c>
      <c r="B674" s="175">
        <v>46072</v>
      </c>
      <c r="C674" s="171" t="s">
        <v>127</v>
      </c>
      <c r="D674" s="171" t="s">
        <v>129</v>
      </c>
      <c r="E674" s="171" t="s">
        <v>68</v>
      </c>
      <c r="F674" s="171" t="s">
        <v>698</v>
      </c>
      <c r="G674" s="171" t="s">
        <v>699</v>
      </c>
      <c r="H674" s="176">
        <v>1</v>
      </c>
      <c r="I674" s="177">
        <v>6500</v>
      </c>
      <c r="J674" s="175">
        <v>46068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0</v>
      </c>
    </row>
    <row r="675" spans="1:16" ht="19.5" hidden="1" customHeight="1">
      <c r="A675" s="171" t="s">
        <v>1618</v>
      </c>
      <c r="B675" s="175">
        <v>46072</v>
      </c>
      <c r="C675" s="171" t="s">
        <v>127</v>
      </c>
      <c r="D675" s="171" t="s">
        <v>130</v>
      </c>
      <c r="E675" s="171" t="s">
        <v>68</v>
      </c>
      <c r="F675" s="171" t="s">
        <v>698</v>
      </c>
      <c r="G675" s="171" t="s">
        <v>699</v>
      </c>
      <c r="H675" s="176">
        <v>1</v>
      </c>
      <c r="I675" s="177">
        <v>6500</v>
      </c>
      <c r="J675" s="175">
        <v>46068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2693.85</v>
      </c>
    </row>
    <row r="676" spans="1:16" ht="19.5" hidden="1" customHeight="1">
      <c r="A676" s="171" t="s">
        <v>1618</v>
      </c>
      <c r="B676" s="175">
        <v>46072</v>
      </c>
      <c r="C676" s="171" t="s">
        <v>131</v>
      </c>
      <c r="D676" s="171" t="s">
        <v>132</v>
      </c>
      <c r="E676" s="171" t="s">
        <v>68</v>
      </c>
      <c r="F676" s="171" t="s">
        <v>698</v>
      </c>
      <c r="G676" s="171" t="s">
        <v>699</v>
      </c>
      <c r="H676" s="176">
        <v>1</v>
      </c>
      <c r="I676" s="177">
        <v>6500</v>
      </c>
      <c r="J676" s="175">
        <v>46068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-2795</v>
      </c>
    </row>
    <row r="677" spans="1:16" ht="19.5" hidden="1" customHeight="1">
      <c r="A677" s="171" t="s">
        <v>1619</v>
      </c>
      <c r="B677" s="175">
        <v>46072</v>
      </c>
      <c r="C677" s="171" t="s">
        <v>110</v>
      </c>
      <c r="D677" s="171" t="s">
        <v>24</v>
      </c>
      <c r="E677" s="171" t="s">
        <v>79</v>
      </c>
      <c r="F677" s="171" t="s">
        <v>441</v>
      </c>
      <c r="G677" s="171" t="s">
        <v>177</v>
      </c>
      <c r="H677" s="176">
        <v>1</v>
      </c>
      <c r="I677" s="177">
        <v>5000</v>
      </c>
      <c r="J677" s="175">
        <v>46068</v>
      </c>
      <c r="K677" s="171" t="s">
        <v>113</v>
      </c>
      <c r="L677" s="171" t="s">
        <v>114</v>
      </c>
      <c r="M677" s="178">
        <v>0.43</v>
      </c>
      <c r="N677" s="176"/>
      <c r="O677" s="176">
        <v>41</v>
      </c>
      <c r="P677" s="179">
        <v>-222.69</v>
      </c>
    </row>
    <row r="678" spans="1:16" ht="19.5" hidden="1" customHeight="1">
      <c r="A678" s="171" t="s">
        <v>1619</v>
      </c>
      <c r="B678" s="175">
        <v>46072</v>
      </c>
      <c r="C678" s="171" t="s">
        <v>127</v>
      </c>
      <c r="D678" s="171" t="s">
        <v>128</v>
      </c>
      <c r="E678" s="171" t="s">
        <v>79</v>
      </c>
      <c r="F678" s="171" t="s">
        <v>441</v>
      </c>
      <c r="G678" s="171" t="s">
        <v>177</v>
      </c>
      <c r="H678" s="176">
        <v>1</v>
      </c>
      <c r="I678" s="177">
        <v>5000</v>
      </c>
      <c r="J678" s="175">
        <v>46068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2198.1</v>
      </c>
    </row>
    <row r="679" spans="1:16" ht="19.5" hidden="1" customHeight="1">
      <c r="A679" s="171" t="s">
        <v>1619</v>
      </c>
      <c r="B679" s="175">
        <v>46072</v>
      </c>
      <c r="C679" s="171" t="s">
        <v>127</v>
      </c>
      <c r="D679" s="171" t="s">
        <v>129</v>
      </c>
      <c r="E679" s="171" t="s">
        <v>79</v>
      </c>
      <c r="F679" s="171" t="s">
        <v>441</v>
      </c>
      <c r="G679" s="171" t="s">
        <v>177</v>
      </c>
      <c r="H679" s="176">
        <v>1</v>
      </c>
      <c r="I679" s="177">
        <v>5000</v>
      </c>
      <c r="J679" s="175">
        <v>46068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1619</v>
      </c>
      <c r="B680" s="175">
        <v>46072</v>
      </c>
      <c r="C680" s="171" t="s">
        <v>127</v>
      </c>
      <c r="D680" s="171" t="s">
        <v>130</v>
      </c>
      <c r="E680" s="171" t="s">
        <v>79</v>
      </c>
      <c r="F680" s="171" t="s">
        <v>441</v>
      </c>
      <c r="G680" s="171" t="s">
        <v>177</v>
      </c>
      <c r="H680" s="176">
        <v>1</v>
      </c>
      <c r="I680" s="177">
        <v>5000</v>
      </c>
      <c r="J680" s="175">
        <v>46068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2801.9</v>
      </c>
    </row>
    <row r="681" spans="1:16" ht="19.5" hidden="1" customHeight="1">
      <c r="A681" s="171" t="s">
        <v>1619</v>
      </c>
      <c r="B681" s="175">
        <v>46072</v>
      </c>
      <c r="C681" s="171" t="s">
        <v>131</v>
      </c>
      <c r="D681" s="171" t="s">
        <v>132</v>
      </c>
      <c r="E681" s="171" t="s">
        <v>79</v>
      </c>
      <c r="F681" s="171" t="s">
        <v>441</v>
      </c>
      <c r="G681" s="171" t="s">
        <v>177</v>
      </c>
      <c r="H681" s="176">
        <v>1</v>
      </c>
      <c r="I681" s="177">
        <v>5000</v>
      </c>
      <c r="J681" s="175">
        <v>46068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-2150</v>
      </c>
    </row>
    <row r="682" spans="1:16" ht="19.5" hidden="1" customHeight="1">
      <c r="A682" s="171" t="s">
        <v>1619</v>
      </c>
      <c r="B682" s="175">
        <v>46072</v>
      </c>
      <c r="C682" s="171" t="s">
        <v>115</v>
      </c>
      <c r="D682" s="171" t="s">
        <v>116</v>
      </c>
      <c r="E682" s="171" t="s">
        <v>79</v>
      </c>
      <c r="F682" s="171" t="s">
        <v>441</v>
      </c>
      <c r="G682" s="171" t="s">
        <v>177</v>
      </c>
      <c r="H682" s="176">
        <v>1</v>
      </c>
      <c r="I682" s="177">
        <v>5000</v>
      </c>
      <c r="J682" s="175">
        <v>46068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-13.61</v>
      </c>
    </row>
    <row r="683" spans="1:16" ht="19.5" hidden="1" customHeight="1">
      <c r="A683" s="171" t="s">
        <v>1620</v>
      </c>
      <c r="B683" s="175">
        <v>46072</v>
      </c>
      <c r="C683" s="171" t="s">
        <v>115</v>
      </c>
      <c r="D683" s="171" t="s">
        <v>135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0</v>
      </c>
      <c r="J683" s="175">
        <v>46072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-43.18</v>
      </c>
    </row>
    <row r="684" spans="1:16" ht="19.5" hidden="1" customHeight="1">
      <c r="A684" s="171" t="s">
        <v>1621</v>
      </c>
      <c r="B684" s="175">
        <v>46072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46071</v>
      </c>
      <c r="K684" s="171" t="s">
        <v>113</v>
      </c>
      <c r="L684" s="171" t="s">
        <v>114</v>
      </c>
      <c r="M684" s="178">
        <v>0.43</v>
      </c>
      <c r="N684" s="176"/>
      <c r="O684" s="176">
        <v>41</v>
      </c>
      <c r="P684" s="179">
        <v>-136.83000000000001</v>
      </c>
    </row>
    <row r="685" spans="1:16" ht="19.5" hidden="1" customHeight="1">
      <c r="A685" s="171" t="s">
        <v>1621</v>
      </c>
      <c r="B685" s="175">
        <v>46072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46071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983.81</v>
      </c>
    </row>
    <row r="686" spans="1:16" ht="19.5" hidden="1" customHeight="1">
      <c r="A686" s="171" t="s">
        <v>1621</v>
      </c>
      <c r="B686" s="175">
        <v>46072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9.84</v>
      </c>
    </row>
    <row r="687" spans="1:16" ht="19.5" hidden="1" customHeight="1">
      <c r="A687" s="171" t="s">
        <v>1621</v>
      </c>
      <c r="B687" s="175">
        <v>46072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1406.35</v>
      </c>
    </row>
    <row r="688" spans="1:16" ht="19.5" hidden="1" customHeight="1">
      <c r="A688" s="171" t="s">
        <v>1621</v>
      </c>
      <c r="B688" s="175">
        <v>46072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46071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1621</v>
      </c>
      <c r="B689" s="175">
        <v>46072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-19.18</v>
      </c>
    </row>
    <row r="690" spans="1:16" ht="19.5" hidden="1" customHeight="1">
      <c r="A690" s="171" t="s">
        <v>1622</v>
      </c>
      <c r="B690" s="175">
        <v>46072</v>
      </c>
      <c r="C690" s="171" t="s">
        <v>110</v>
      </c>
      <c r="D690" s="171" t="s">
        <v>24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46071</v>
      </c>
      <c r="K690" s="171" t="s">
        <v>113</v>
      </c>
      <c r="L690" s="171" t="s">
        <v>114</v>
      </c>
      <c r="M690" s="178">
        <v>0.43</v>
      </c>
      <c r="N690" s="176"/>
      <c r="O690" s="176">
        <v>41</v>
      </c>
      <c r="P690" s="179">
        <v>-136.83000000000001</v>
      </c>
    </row>
    <row r="691" spans="1:16" ht="19.5" hidden="1" customHeight="1">
      <c r="A691" s="171" t="s">
        <v>1622</v>
      </c>
      <c r="B691" s="175">
        <v>46072</v>
      </c>
      <c r="C691" s="171" t="s">
        <v>127</v>
      </c>
      <c r="D691" s="171" t="s">
        <v>128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46071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912.55</v>
      </c>
    </row>
    <row r="692" spans="1:16" ht="19.5" hidden="1" customHeight="1">
      <c r="A692" s="171" t="s">
        <v>1622</v>
      </c>
      <c r="B692" s="175">
        <v>46072</v>
      </c>
      <c r="C692" s="171" t="s">
        <v>127</v>
      </c>
      <c r="D692" s="171" t="s">
        <v>129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46071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0</v>
      </c>
    </row>
    <row r="693" spans="1:16" ht="19.5" hidden="1" customHeight="1">
      <c r="A693" s="171" t="s">
        <v>1622</v>
      </c>
      <c r="B693" s="175">
        <v>46072</v>
      </c>
      <c r="C693" s="171" t="s">
        <v>127</v>
      </c>
      <c r="D693" s="171" t="s">
        <v>130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1487.45</v>
      </c>
    </row>
    <row r="694" spans="1:16" ht="19.5" hidden="1" customHeight="1">
      <c r="A694" s="171" t="s">
        <v>1622</v>
      </c>
      <c r="B694" s="175">
        <v>46072</v>
      </c>
      <c r="C694" s="171" t="s">
        <v>131</v>
      </c>
      <c r="D694" s="171" t="s">
        <v>132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46071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-1032</v>
      </c>
    </row>
    <row r="695" spans="1:16" ht="19.5" hidden="1" customHeight="1">
      <c r="A695" s="171" t="s">
        <v>1622</v>
      </c>
      <c r="B695" s="175">
        <v>46072</v>
      </c>
      <c r="C695" s="171" t="s">
        <v>115</v>
      </c>
      <c r="D695" s="171" t="s">
        <v>116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46071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-9.5299999999999994</v>
      </c>
    </row>
    <row r="696" spans="1:16" ht="19.5" hidden="1" customHeight="1">
      <c r="A696" s="171" t="s">
        <v>1623</v>
      </c>
      <c r="B696" s="175">
        <v>46072</v>
      </c>
      <c r="C696" s="171" t="s">
        <v>110</v>
      </c>
      <c r="D696" s="171" t="s">
        <v>24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46066</v>
      </c>
      <c r="K696" s="171" t="s">
        <v>113</v>
      </c>
      <c r="L696" s="171" t="s">
        <v>114</v>
      </c>
      <c r="M696" s="178">
        <v>0</v>
      </c>
      <c r="N696" s="176"/>
      <c r="O696" s="176">
        <v>44</v>
      </c>
      <c r="P696" s="179">
        <v>-56.94</v>
      </c>
    </row>
    <row r="697" spans="1:16" ht="19.5" hidden="1" customHeight="1">
      <c r="A697" s="171" t="s">
        <v>1623</v>
      </c>
      <c r="B697" s="175">
        <v>46072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46066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-11.11</v>
      </c>
    </row>
    <row r="698" spans="1:16" ht="19.5" hidden="1" customHeight="1">
      <c r="A698" s="171" t="s">
        <v>1624</v>
      </c>
      <c r="B698" s="175">
        <v>46072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2068</v>
      </c>
      <c r="J698" s="175">
        <v>46069</v>
      </c>
      <c r="K698" s="171" t="s">
        <v>113</v>
      </c>
      <c r="L698" s="171" t="s">
        <v>114</v>
      </c>
      <c r="M698" s="178">
        <v>0.43</v>
      </c>
      <c r="N698" s="176"/>
      <c r="O698" s="176">
        <v>40</v>
      </c>
      <c r="P698" s="179">
        <v>-123.35</v>
      </c>
    </row>
    <row r="699" spans="1:16" ht="19.5" hidden="1" customHeight="1">
      <c r="A699" s="171" t="s">
        <v>1624</v>
      </c>
      <c r="B699" s="175">
        <v>46072</v>
      </c>
      <c r="C699" s="171" t="s">
        <v>127</v>
      </c>
      <c r="D699" s="171" t="s">
        <v>128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2068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920.95</v>
      </c>
    </row>
    <row r="700" spans="1:16" ht="19.5" hidden="1" customHeight="1">
      <c r="A700" s="171" t="s">
        <v>1624</v>
      </c>
      <c r="B700" s="175">
        <v>46072</v>
      </c>
      <c r="C700" s="171" t="s">
        <v>127</v>
      </c>
      <c r="D700" s="171" t="s">
        <v>129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2068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9.2100000000000009</v>
      </c>
    </row>
    <row r="701" spans="1:16" ht="19.5" hidden="1" customHeight="1">
      <c r="A701" s="171" t="s">
        <v>1624</v>
      </c>
      <c r="B701" s="175">
        <v>46072</v>
      </c>
      <c r="C701" s="171" t="s">
        <v>127</v>
      </c>
      <c r="D701" s="171" t="s">
        <v>130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2068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1137.8399999999999</v>
      </c>
    </row>
    <row r="702" spans="1:16" ht="19.5" hidden="1" customHeight="1">
      <c r="A702" s="171" t="s">
        <v>1624</v>
      </c>
      <c r="B702" s="175">
        <v>46072</v>
      </c>
      <c r="C702" s="171" t="s">
        <v>131</v>
      </c>
      <c r="D702" s="171" t="s">
        <v>132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2068</v>
      </c>
      <c r="J702" s="175">
        <v>46069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-889.24</v>
      </c>
    </row>
    <row r="703" spans="1:16" ht="19.5" hidden="1" customHeight="1">
      <c r="A703" s="171" t="s">
        <v>1623</v>
      </c>
      <c r="B703" s="175">
        <v>46072</v>
      </c>
      <c r="C703" s="171" t="s">
        <v>110</v>
      </c>
      <c r="D703" s="171" t="s">
        <v>117</v>
      </c>
      <c r="E703" s="171" t="s">
        <v>78</v>
      </c>
      <c r="F703" s="171" t="s">
        <v>176</v>
      </c>
      <c r="G703" s="171" t="s">
        <v>177</v>
      </c>
      <c r="H703" s="176">
        <v>1</v>
      </c>
      <c r="I703" s="177">
        <v>0</v>
      </c>
      <c r="J703" s="175">
        <v>46066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1623</v>
      </c>
      <c r="B704" s="175">
        <v>46072</v>
      </c>
      <c r="C704" s="171" t="s">
        <v>110</v>
      </c>
      <c r="D704" s="171" t="s">
        <v>118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46066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-56.94</v>
      </c>
    </row>
    <row r="705" spans="1:16" ht="19.5" hidden="1" customHeight="1">
      <c r="A705" s="171" t="s">
        <v>1623</v>
      </c>
      <c r="B705" s="175">
        <v>46072</v>
      </c>
      <c r="C705" s="171" t="s">
        <v>115</v>
      </c>
      <c r="D705" s="171" t="s">
        <v>119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46066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1621</v>
      </c>
      <c r="B706" s="175">
        <v>46072</v>
      </c>
      <c r="C706" s="171" t="s">
        <v>115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46071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-18.690000000000001</v>
      </c>
    </row>
    <row r="707" spans="1:16" ht="19.5" hidden="1" customHeight="1">
      <c r="A707" s="171" t="s">
        <v>1625</v>
      </c>
      <c r="B707" s="175">
        <v>46072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46064</v>
      </c>
      <c r="K707" s="171" t="s">
        <v>113</v>
      </c>
      <c r="L707" s="171" t="s">
        <v>114</v>
      </c>
      <c r="M707" s="178">
        <v>0</v>
      </c>
      <c r="N707" s="176"/>
      <c r="O707" s="176">
        <v>45</v>
      </c>
      <c r="P707" s="179">
        <v>-46.77</v>
      </c>
    </row>
    <row r="708" spans="1:16" ht="19.5" hidden="1" customHeight="1">
      <c r="A708" s="171" t="s">
        <v>1625</v>
      </c>
      <c r="B708" s="175">
        <v>46072</v>
      </c>
      <c r="C708" s="171" t="s">
        <v>115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46064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-17.77</v>
      </c>
    </row>
    <row r="709" spans="1:16" ht="19.5" hidden="1" customHeight="1">
      <c r="A709" s="171" t="s">
        <v>1625</v>
      </c>
      <c r="B709" s="175">
        <v>46072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46064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1625</v>
      </c>
      <c r="B710" s="175">
        <v>46072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46064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1625</v>
      </c>
      <c r="B711" s="175">
        <v>46072</v>
      </c>
      <c r="C711" s="171" t="s">
        <v>115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46064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1626</v>
      </c>
      <c r="B712" s="175">
        <v>46072</v>
      </c>
      <c r="C712" s="171" t="s">
        <v>110</v>
      </c>
      <c r="D712" s="171" t="s">
        <v>24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2400</v>
      </c>
      <c r="J712" s="175">
        <v>46070</v>
      </c>
      <c r="K712" s="171" t="s">
        <v>113</v>
      </c>
      <c r="L712" s="171" t="s">
        <v>114</v>
      </c>
      <c r="M712" s="178">
        <v>0.43</v>
      </c>
      <c r="N712" s="176"/>
      <c r="O712" s="176">
        <v>42</v>
      </c>
      <c r="P712" s="179">
        <v>-141.83000000000001</v>
      </c>
    </row>
    <row r="713" spans="1:16" ht="19.5" hidden="1" customHeight="1">
      <c r="A713" s="171" t="s">
        <v>1626</v>
      </c>
      <c r="B713" s="175">
        <v>46072</v>
      </c>
      <c r="C713" s="171" t="s">
        <v>127</v>
      </c>
      <c r="D713" s="171" t="s">
        <v>128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2400</v>
      </c>
      <c r="J713" s="175">
        <v>46070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931.43</v>
      </c>
    </row>
    <row r="714" spans="1:16" ht="19.5" hidden="1" customHeight="1">
      <c r="A714" s="171" t="s">
        <v>1626</v>
      </c>
      <c r="B714" s="175">
        <v>46072</v>
      </c>
      <c r="C714" s="171" t="s">
        <v>127</v>
      </c>
      <c r="D714" s="171" t="s">
        <v>129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2400</v>
      </c>
      <c r="J714" s="175">
        <v>46070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9.31</v>
      </c>
    </row>
    <row r="715" spans="1:16" ht="19.5" hidden="1" customHeight="1">
      <c r="A715" s="171" t="s">
        <v>1626</v>
      </c>
      <c r="B715" s="175">
        <v>46072</v>
      </c>
      <c r="C715" s="171" t="s">
        <v>127</v>
      </c>
      <c r="D715" s="171" t="s">
        <v>130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2400</v>
      </c>
      <c r="J715" s="175">
        <v>46070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1459.26</v>
      </c>
    </row>
    <row r="716" spans="1:16" ht="19.5" hidden="1" customHeight="1">
      <c r="A716" s="171" t="s">
        <v>1626</v>
      </c>
      <c r="B716" s="175">
        <v>46072</v>
      </c>
      <c r="C716" s="171" t="s">
        <v>131</v>
      </c>
      <c r="D716" s="171" t="s">
        <v>132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2400</v>
      </c>
      <c r="J716" s="175">
        <v>46070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-1032</v>
      </c>
    </row>
    <row r="717" spans="1:16" ht="19.5" hidden="1" customHeight="1">
      <c r="A717" s="171" t="s">
        <v>1626</v>
      </c>
      <c r="B717" s="175">
        <v>46072</v>
      </c>
      <c r="C717" s="171" t="s">
        <v>115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2400</v>
      </c>
      <c r="J717" s="175">
        <v>46070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-10.61</v>
      </c>
    </row>
    <row r="718" spans="1:16" ht="19.5" hidden="1" customHeight="1">
      <c r="A718" s="171" t="s">
        <v>1626</v>
      </c>
      <c r="B718" s="175">
        <v>46072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46070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-17.7</v>
      </c>
    </row>
    <row r="719" spans="1:16" ht="19.5" hidden="1" customHeight="1">
      <c r="A719" s="171" t="s">
        <v>1627</v>
      </c>
      <c r="B719" s="175">
        <v>46072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46064</v>
      </c>
      <c r="K719" s="171" t="s">
        <v>113</v>
      </c>
      <c r="L719" s="171" t="s">
        <v>114</v>
      </c>
      <c r="M719" s="178">
        <v>0</v>
      </c>
      <c r="N719" s="176"/>
      <c r="O719" s="176">
        <v>45</v>
      </c>
      <c r="P719" s="179">
        <v>-46.77</v>
      </c>
    </row>
    <row r="720" spans="1:16" ht="19.5" hidden="1" customHeight="1">
      <c r="A720" s="171" t="s">
        <v>1627</v>
      </c>
      <c r="B720" s="175">
        <v>46072</v>
      </c>
      <c r="C720" s="171" t="s">
        <v>115</v>
      </c>
      <c r="D720" s="171" t="s">
        <v>116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-22.8</v>
      </c>
    </row>
    <row r="721" spans="1:16" ht="19.5" hidden="1" customHeight="1">
      <c r="A721" s="171" t="s">
        <v>1627</v>
      </c>
      <c r="B721" s="175">
        <v>46072</v>
      </c>
      <c r="C721" s="171" t="s">
        <v>110</v>
      </c>
      <c r="D721" s="171" t="s">
        <v>117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1627</v>
      </c>
      <c r="B722" s="175">
        <v>46072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1627</v>
      </c>
      <c r="B723" s="175">
        <v>46072</v>
      </c>
      <c r="C723" s="171" t="s">
        <v>115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46064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1628</v>
      </c>
      <c r="B724" s="175">
        <v>46072</v>
      </c>
      <c r="C724" s="171" t="s">
        <v>115</v>
      </c>
      <c r="D724" s="171" t="s">
        <v>135</v>
      </c>
      <c r="E724" s="171" t="s">
        <v>42</v>
      </c>
      <c r="F724" s="171" t="s">
        <v>248</v>
      </c>
      <c r="G724" s="171" t="s">
        <v>112</v>
      </c>
      <c r="H724" s="176">
        <v>1</v>
      </c>
      <c r="I724" s="177">
        <v>0</v>
      </c>
      <c r="J724" s="175">
        <v>46072</v>
      </c>
      <c r="K724" s="171" t="s">
        <v>125</v>
      </c>
      <c r="L724" s="171" t="s">
        <v>125</v>
      </c>
      <c r="M724" s="178">
        <v>0</v>
      </c>
      <c r="N724" s="176"/>
      <c r="O724" s="176"/>
      <c r="P724" s="179">
        <v>-23.58</v>
      </c>
    </row>
    <row r="725" spans="1:16" ht="19.5" hidden="1" customHeight="1">
      <c r="A725" s="171" t="s">
        <v>1629</v>
      </c>
      <c r="B725" s="175">
        <v>46072</v>
      </c>
      <c r="C725" s="171" t="s">
        <v>110</v>
      </c>
      <c r="D725" s="171" t="s">
        <v>24</v>
      </c>
      <c r="E725" s="171" t="s">
        <v>41</v>
      </c>
      <c r="F725" s="171" t="s">
        <v>138</v>
      </c>
      <c r="G725" s="171" t="s">
        <v>112</v>
      </c>
      <c r="H725" s="176">
        <v>1</v>
      </c>
      <c r="I725" s="177">
        <v>2400</v>
      </c>
      <c r="J725" s="175">
        <v>46071</v>
      </c>
      <c r="K725" s="171" t="s">
        <v>113</v>
      </c>
      <c r="L725" s="171" t="s">
        <v>114</v>
      </c>
      <c r="M725" s="178">
        <v>0.43</v>
      </c>
      <c r="N725" s="176"/>
      <c r="O725" s="176">
        <v>41</v>
      </c>
      <c r="P725" s="179">
        <v>-136.83000000000001</v>
      </c>
    </row>
    <row r="726" spans="1:16" ht="19.5" hidden="1" customHeight="1">
      <c r="A726" s="171" t="s">
        <v>1629</v>
      </c>
      <c r="B726" s="175">
        <v>46072</v>
      </c>
      <c r="C726" s="171" t="s">
        <v>127</v>
      </c>
      <c r="D726" s="171" t="s">
        <v>128</v>
      </c>
      <c r="E726" s="171" t="s">
        <v>41</v>
      </c>
      <c r="F726" s="171" t="s">
        <v>138</v>
      </c>
      <c r="G726" s="171" t="s">
        <v>112</v>
      </c>
      <c r="H726" s="176">
        <v>1</v>
      </c>
      <c r="I726" s="177">
        <v>2400</v>
      </c>
      <c r="J726" s="175">
        <v>46071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1123.81</v>
      </c>
    </row>
    <row r="727" spans="1:16" ht="19.5" hidden="1" customHeight="1">
      <c r="A727" s="171" t="s">
        <v>1629</v>
      </c>
      <c r="B727" s="175">
        <v>46072</v>
      </c>
      <c r="C727" s="171" t="s">
        <v>127</v>
      </c>
      <c r="D727" s="171" t="s">
        <v>129</v>
      </c>
      <c r="E727" s="171" t="s">
        <v>41</v>
      </c>
      <c r="F727" s="171" t="s">
        <v>138</v>
      </c>
      <c r="G727" s="171" t="s">
        <v>112</v>
      </c>
      <c r="H727" s="176">
        <v>1</v>
      </c>
      <c r="I727" s="177">
        <v>2400</v>
      </c>
      <c r="J727" s="175">
        <v>46071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11.24</v>
      </c>
    </row>
    <row r="728" spans="1:16" ht="19.5" hidden="1" customHeight="1">
      <c r="A728" s="171" t="s">
        <v>1629</v>
      </c>
      <c r="B728" s="175">
        <v>46072</v>
      </c>
      <c r="C728" s="171" t="s">
        <v>127</v>
      </c>
      <c r="D728" s="171" t="s">
        <v>130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2400</v>
      </c>
      <c r="J728" s="175">
        <v>46071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1264.95</v>
      </c>
    </row>
    <row r="729" spans="1:16" ht="19.5" hidden="1" customHeight="1">
      <c r="A729" s="171" t="s">
        <v>1629</v>
      </c>
      <c r="B729" s="175">
        <v>46072</v>
      </c>
      <c r="C729" s="171" t="s">
        <v>131</v>
      </c>
      <c r="D729" s="171" t="s">
        <v>132</v>
      </c>
      <c r="E729" s="171" t="s">
        <v>41</v>
      </c>
      <c r="F729" s="171" t="s">
        <v>138</v>
      </c>
      <c r="G729" s="171" t="s">
        <v>112</v>
      </c>
      <c r="H729" s="176">
        <v>1</v>
      </c>
      <c r="I729" s="177">
        <v>2400</v>
      </c>
      <c r="J729" s="175">
        <v>46071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1629</v>
      </c>
      <c r="B730" s="175">
        <v>46072</v>
      </c>
      <c r="C730" s="171" t="s">
        <v>115</v>
      </c>
      <c r="D730" s="171" t="s">
        <v>116</v>
      </c>
      <c r="E730" s="171" t="s">
        <v>41</v>
      </c>
      <c r="F730" s="171" t="s">
        <v>138</v>
      </c>
      <c r="G730" s="171" t="s">
        <v>112</v>
      </c>
      <c r="H730" s="176">
        <v>1</v>
      </c>
      <c r="I730" s="177">
        <v>2400</v>
      </c>
      <c r="J730" s="175">
        <v>46071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-12.34</v>
      </c>
    </row>
    <row r="731" spans="1:16" ht="19.5" hidden="1" customHeight="1">
      <c r="A731" s="171" t="s">
        <v>1629</v>
      </c>
      <c r="B731" s="175">
        <v>46072</v>
      </c>
      <c r="C731" s="171" t="s">
        <v>115</v>
      </c>
      <c r="D731" s="171" t="s">
        <v>135</v>
      </c>
      <c r="E731" s="171" t="s">
        <v>41</v>
      </c>
      <c r="F731" s="171" t="s">
        <v>138</v>
      </c>
      <c r="G731" s="171" t="s">
        <v>112</v>
      </c>
      <c r="H731" s="176">
        <v>1</v>
      </c>
      <c r="I731" s="177">
        <v>0</v>
      </c>
      <c r="J731" s="175">
        <v>46071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-21.35</v>
      </c>
    </row>
    <row r="732" spans="1:16" ht="19.5" hidden="1" customHeight="1">
      <c r="A732" s="171" t="s">
        <v>1630</v>
      </c>
      <c r="B732" s="175">
        <v>46072</v>
      </c>
      <c r="C732" s="171" t="s">
        <v>110</v>
      </c>
      <c r="D732" s="171" t="s">
        <v>117</v>
      </c>
      <c r="E732" s="171" t="s">
        <v>63</v>
      </c>
      <c r="F732" s="171" t="s">
        <v>898</v>
      </c>
      <c r="G732" s="171" t="s">
        <v>177</v>
      </c>
      <c r="H732" s="176">
        <v>1</v>
      </c>
      <c r="I732" s="177">
        <v>0</v>
      </c>
      <c r="J732" s="175">
        <v>46069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1630</v>
      </c>
      <c r="B733" s="175">
        <v>46072</v>
      </c>
      <c r="C733" s="171" t="s">
        <v>110</v>
      </c>
      <c r="D733" s="171" t="s">
        <v>118</v>
      </c>
      <c r="E733" s="171" t="s">
        <v>63</v>
      </c>
      <c r="F733" s="171" t="s">
        <v>898</v>
      </c>
      <c r="G733" s="171" t="s">
        <v>177</v>
      </c>
      <c r="H733" s="176">
        <v>1</v>
      </c>
      <c r="I733" s="177">
        <v>0</v>
      </c>
      <c r="J733" s="175">
        <v>46069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1630</v>
      </c>
      <c r="B734" s="175">
        <v>46072</v>
      </c>
      <c r="C734" s="171" t="s">
        <v>115</v>
      </c>
      <c r="D734" s="171" t="s">
        <v>119</v>
      </c>
      <c r="E734" s="171" t="s">
        <v>63</v>
      </c>
      <c r="F734" s="171" t="s">
        <v>898</v>
      </c>
      <c r="G734" s="171" t="s">
        <v>177</v>
      </c>
      <c r="H734" s="176">
        <v>1</v>
      </c>
      <c r="I734" s="177">
        <v>0</v>
      </c>
      <c r="J734" s="175">
        <v>46069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-15</v>
      </c>
    </row>
    <row r="735" spans="1:16" ht="19.5" hidden="1" customHeight="1">
      <c r="A735" s="171" t="s">
        <v>1630</v>
      </c>
      <c r="B735" s="175">
        <v>46072</v>
      </c>
      <c r="C735" s="171" t="s">
        <v>110</v>
      </c>
      <c r="D735" s="171" t="s">
        <v>24</v>
      </c>
      <c r="E735" s="171" t="s">
        <v>63</v>
      </c>
      <c r="F735" s="171" t="s">
        <v>898</v>
      </c>
      <c r="G735" s="171" t="s">
        <v>177</v>
      </c>
      <c r="H735" s="176">
        <v>1</v>
      </c>
      <c r="I735" s="177">
        <v>0</v>
      </c>
      <c r="J735" s="175">
        <v>46069</v>
      </c>
      <c r="K735" s="171" t="s">
        <v>113</v>
      </c>
      <c r="L735" s="171" t="s">
        <v>114</v>
      </c>
      <c r="M735" s="178">
        <v>0</v>
      </c>
      <c r="N735" s="176"/>
      <c r="O735" s="176">
        <v>40</v>
      </c>
      <c r="P735" s="179">
        <v>-56.94</v>
      </c>
    </row>
    <row r="736" spans="1:16" ht="19.5" hidden="1" customHeight="1">
      <c r="A736" s="171" t="s">
        <v>1630</v>
      </c>
      <c r="B736" s="175">
        <v>46072</v>
      </c>
      <c r="C736" s="171" t="s">
        <v>115</v>
      </c>
      <c r="D736" s="171" t="s">
        <v>116</v>
      </c>
      <c r="E736" s="171" t="s">
        <v>63</v>
      </c>
      <c r="F736" s="171" t="s">
        <v>898</v>
      </c>
      <c r="G736" s="171" t="s">
        <v>177</v>
      </c>
      <c r="H736" s="176">
        <v>1</v>
      </c>
      <c r="I736" s="177">
        <v>0</v>
      </c>
      <c r="J736" s="175">
        <v>46069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-10.98</v>
      </c>
    </row>
    <row r="737" spans="1:16" ht="19.5" hidden="1" customHeight="1">
      <c r="A737" s="171" t="s">
        <v>1631</v>
      </c>
      <c r="B737" s="175">
        <v>46072</v>
      </c>
      <c r="C737" s="171" t="s">
        <v>110</v>
      </c>
      <c r="D737" s="171" t="s">
        <v>117</v>
      </c>
      <c r="E737" s="171" t="s">
        <v>75</v>
      </c>
      <c r="F737" s="171" t="s">
        <v>474</v>
      </c>
      <c r="G737" s="171" t="s">
        <v>177</v>
      </c>
      <c r="H737" s="176">
        <v>1</v>
      </c>
      <c r="I737" s="177">
        <v>0</v>
      </c>
      <c r="J737" s="175">
        <v>46060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1631</v>
      </c>
      <c r="B738" s="175">
        <v>46072</v>
      </c>
      <c r="C738" s="171" t="s">
        <v>110</v>
      </c>
      <c r="D738" s="171" t="s">
        <v>118</v>
      </c>
      <c r="E738" s="171" t="s">
        <v>75</v>
      </c>
      <c r="F738" s="171" t="s">
        <v>474</v>
      </c>
      <c r="G738" s="171" t="s">
        <v>177</v>
      </c>
      <c r="H738" s="176">
        <v>1</v>
      </c>
      <c r="I738" s="177">
        <v>0</v>
      </c>
      <c r="J738" s="175">
        <v>46060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1631</v>
      </c>
      <c r="B739" s="175">
        <v>46072</v>
      </c>
      <c r="C739" s="171" t="s">
        <v>115</v>
      </c>
      <c r="D739" s="171" t="s">
        <v>119</v>
      </c>
      <c r="E739" s="171" t="s">
        <v>75</v>
      </c>
      <c r="F739" s="171" t="s">
        <v>474</v>
      </c>
      <c r="G739" s="171" t="s">
        <v>177</v>
      </c>
      <c r="H739" s="176">
        <v>1</v>
      </c>
      <c r="I739" s="177">
        <v>0</v>
      </c>
      <c r="J739" s="175">
        <v>46060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1631</v>
      </c>
      <c r="B740" s="175">
        <v>46072</v>
      </c>
      <c r="C740" s="171" t="s">
        <v>110</v>
      </c>
      <c r="D740" s="171" t="s">
        <v>24</v>
      </c>
      <c r="E740" s="171" t="s">
        <v>75</v>
      </c>
      <c r="F740" s="171" t="s">
        <v>474</v>
      </c>
      <c r="G740" s="171" t="s">
        <v>177</v>
      </c>
      <c r="H740" s="176">
        <v>1</v>
      </c>
      <c r="I740" s="177">
        <v>0</v>
      </c>
      <c r="J740" s="175">
        <v>46060</v>
      </c>
      <c r="K740" s="171" t="s">
        <v>113</v>
      </c>
      <c r="L740" s="171" t="s">
        <v>114</v>
      </c>
      <c r="M740" s="178">
        <v>0</v>
      </c>
      <c r="N740" s="176"/>
      <c r="O740" s="176">
        <v>43</v>
      </c>
      <c r="P740" s="179">
        <v>-56.94</v>
      </c>
    </row>
    <row r="741" spans="1:16" ht="19.5" hidden="1" customHeight="1">
      <c r="A741" s="171" t="s">
        <v>1631</v>
      </c>
      <c r="B741" s="175">
        <v>46072</v>
      </c>
      <c r="C741" s="171" t="s">
        <v>115</v>
      </c>
      <c r="D741" s="171" t="s">
        <v>116</v>
      </c>
      <c r="E741" s="171" t="s">
        <v>75</v>
      </c>
      <c r="F741" s="171" t="s">
        <v>474</v>
      </c>
      <c r="G741" s="171" t="s">
        <v>177</v>
      </c>
      <c r="H741" s="176">
        <v>1</v>
      </c>
      <c r="I741" s="177">
        <v>0</v>
      </c>
      <c r="J741" s="175">
        <v>46060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-17</v>
      </c>
    </row>
    <row r="742" spans="1:16" ht="19.5" hidden="1" customHeight="1">
      <c r="A742" s="171" t="s">
        <v>1549</v>
      </c>
      <c r="B742" s="175">
        <v>46072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46072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-288.5</v>
      </c>
    </row>
    <row r="743" spans="1:16" ht="19.5" hidden="1" customHeight="1">
      <c r="A743" s="171" t="s">
        <v>1548</v>
      </c>
      <c r="B743" s="175">
        <v>46072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46072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-300.58</v>
      </c>
    </row>
    <row r="744" spans="1:16" ht="19.5" hidden="1" customHeight="1">
      <c r="A744" s="171" t="s">
        <v>1388</v>
      </c>
      <c r="B744" s="175">
        <v>46072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46072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-426.56</v>
      </c>
    </row>
    <row r="745" spans="1:16" ht="19.5" hidden="1" customHeight="1">
      <c r="A745" s="171" t="s">
        <v>1356</v>
      </c>
      <c r="B745" s="175">
        <v>46072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46072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-290.43</v>
      </c>
    </row>
    <row r="746" spans="1:16" ht="19.5" hidden="1" customHeight="1">
      <c r="A746" s="171" t="s">
        <v>150</v>
      </c>
      <c r="B746" s="175">
        <v>46072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46072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-812.95</v>
      </c>
    </row>
    <row r="747" spans="1:16" ht="19.5" hidden="1" customHeight="1">
      <c r="A747" s="171" t="s">
        <v>155</v>
      </c>
      <c r="B747" s="175">
        <v>46072</v>
      </c>
      <c r="C747" s="171" t="s">
        <v>151</v>
      </c>
      <c r="D747" s="171" t="s">
        <v>156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46072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-3787.04</v>
      </c>
    </row>
    <row r="748" spans="1:16" ht="19.5" hidden="1" customHeight="1">
      <c r="A748" s="171" t="s">
        <v>1632</v>
      </c>
      <c r="B748" s="175">
        <v>46073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46052</v>
      </c>
      <c r="K748" s="171" t="s">
        <v>113</v>
      </c>
      <c r="L748" s="171" t="s">
        <v>114</v>
      </c>
      <c r="M748" s="178">
        <v>0</v>
      </c>
      <c r="N748" s="176"/>
      <c r="O748" s="176">
        <v>49</v>
      </c>
      <c r="P748" s="179">
        <v>-46.77</v>
      </c>
    </row>
    <row r="749" spans="1:16" ht="19.5" hidden="1" customHeight="1">
      <c r="A749" s="171" t="s">
        <v>1632</v>
      </c>
      <c r="B749" s="175">
        <v>46073</v>
      </c>
      <c r="C749" s="171" t="s">
        <v>110</v>
      </c>
      <c r="D749" s="171" t="s">
        <v>117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46052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1632</v>
      </c>
      <c r="B750" s="175">
        <v>46073</v>
      </c>
      <c r="C750" s="171" t="s">
        <v>110</v>
      </c>
      <c r="D750" s="171" t="s">
        <v>118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46052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-46.77</v>
      </c>
    </row>
    <row r="751" spans="1:16" ht="19.5" hidden="1" customHeight="1">
      <c r="A751" s="171" t="s">
        <v>1633</v>
      </c>
      <c r="B751" s="175">
        <v>46073</v>
      </c>
      <c r="C751" s="171" t="s">
        <v>110</v>
      </c>
      <c r="D751" s="171" t="s">
        <v>117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0</v>
      </c>
      <c r="J751" s="175">
        <v>46069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0</v>
      </c>
    </row>
    <row r="752" spans="1:16" ht="19.5" hidden="1" customHeight="1">
      <c r="A752" s="171" t="s">
        <v>1633</v>
      </c>
      <c r="B752" s="175">
        <v>46073</v>
      </c>
      <c r="C752" s="171" t="s">
        <v>110</v>
      </c>
      <c r="D752" s="171" t="s">
        <v>118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46069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-46.77</v>
      </c>
    </row>
    <row r="753" spans="1:16" ht="19.5" hidden="1" customHeight="1">
      <c r="A753" s="171" t="s">
        <v>1633</v>
      </c>
      <c r="B753" s="175">
        <v>46073</v>
      </c>
      <c r="C753" s="171" t="s">
        <v>115</v>
      </c>
      <c r="D753" s="171" t="s">
        <v>119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46069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-15</v>
      </c>
    </row>
    <row r="754" spans="1:16" ht="19.5" hidden="1" customHeight="1">
      <c r="A754" s="171" t="s">
        <v>1633</v>
      </c>
      <c r="B754" s="175">
        <v>46073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0</v>
      </c>
      <c r="J754" s="175">
        <v>46069</v>
      </c>
      <c r="K754" s="171" t="s">
        <v>113</v>
      </c>
      <c r="L754" s="171" t="s">
        <v>114</v>
      </c>
      <c r="M754" s="178">
        <v>0</v>
      </c>
      <c r="N754" s="176"/>
      <c r="O754" s="176">
        <v>40</v>
      </c>
      <c r="P754" s="179">
        <v>-46.77</v>
      </c>
    </row>
    <row r="755" spans="1:16" ht="19.5" hidden="1" customHeight="1">
      <c r="A755" s="171" t="s">
        <v>1633</v>
      </c>
      <c r="B755" s="175">
        <v>46073</v>
      </c>
      <c r="C755" s="171" t="s">
        <v>115</v>
      </c>
      <c r="D755" s="171" t="s">
        <v>116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0</v>
      </c>
      <c r="J755" s="175">
        <v>46069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-11.2</v>
      </c>
    </row>
    <row r="756" spans="1:16" ht="19.5" hidden="1" customHeight="1">
      <c r="A756" s="171" t="s">
        <v>1634</v>
      </c>
      <c r="B756" s="175">
        <v>46073</v>
      </c>
      <c r="C756" s="171" t="s">
        <v>110</v>
      </c>
      <c r="D756" s="171" t="s">
        <v>24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46066</v>
      </c>
      <c r="K756" s="171" t="s">
        <v>113</v>
      </c>
      <c r="L756" s="171" t="s">
        <v>114</v>
      </c>
      <c r="M756" s="178">
        <v>0</v>
      </c>
      <c r="N756" s="176"/>
      <c r="O756" s="176">
        <v>44</v>
      </c>
      <c r="P756" s="179">
        <v>-46.77</v>
      </c>
    </row>
    <row r="757" spans="1:16" ht="19.5" hidden="1" customHeight="1">
      <c r="A757" s="171" t="s">
        <v>1634</v>
      </c>
      <c r="B757" s="175">
        <v>46073</v>
      </c>
      <c r="C757" s="171" t="s">
        <v>115</v>
      </c>
      <c r="D757" s="171" t="s">
        <v>116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46066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-10.31</v>
      </c>
    </row>
    <row r="758" spans="1:16" ht="19.5" hidden="1" customHeight="1">
      <c r="A758" s="171" t="s">
        <v>1634</v>
      </c>
      <c r="B758" s="175">
        <v>46073</v>
      </c>
      <c r="C758" s="171" t="s">
        <v>110</v>
      </c>
      <c r="D758" s="171" t="s">
        <v>117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46066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1634</v>
      </c>
      <c r="B759" s="175">
        <v>46073</v>
      </c>
      <c r="C759" s="171" t="s">
        <v>110</v>
      </c>
      <c r="D759" s="171" t="s">
        <v>118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46066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-46.77</v>
      </c>
    </row>
    <row r="760" spans="1:16" ht="19.5" hidden="1" customHeight="1">
      <c r="A760" s="171" t="s">
        <v>1635</v>
      </c>
      <c r="B760" s="175">
        <v>46073</v>
      </c>
      <c r="C760" s="171" t="s">
        <v>110</v>
      </c>
      <c r="D760" s="171" t="s">
        <v>24</v>
      </c>
      <c r="E760" s="171" t="s">
        <v>41</v>
      </c>
      <c r="F760" s="171" t="s">
        <v>138</v>
      </c>
      <c r="G760" s="171" t="s">
        <v>112</v>
      </c>
      <c r="H760" s="176">
        <v>1</v>
      </c>
      <c r="I760" s="177">
        <v>0</v>
      </c>
      <c r="J760" s="175">
        <v>46047</v>
      </c>
      <c r="K760" s="171" t="s">
        <v>113</v>
      </c>
      <c r="L760" s="171" t="s">
        <v>114</v>
      </c>
      <c r="M760" s="178">
        <v>0</v>
      </c>
      <c r="N760" s="176"/>
      <c r="O760" s="176">
        <v>52</v>
      </c>
      <c r="P760" s="179">
        <v>-46.77</v>
      </c>
    </row>
    <row r="761" spans="1:16" ht="19.5" hidden="1" customHeight="1">
      <c r="A761" s="171" t="s">
        <v>1635</v>
      </c>
      <c r="B761" s="175">
        <v>46073</v>
      </c>
      <c r="C761" s="171" t="s">
        <v>115</v>
      </c>
      <c r="D761" s="171" t="s">
        <v>116</v>
      </c>
      <c r="E761" s="171" t="s">
        <v>41</v>
      </c>
      <c r="F761" s="171" t="s">
        <v>138</v>
      </c>
      <c r="G761" s="171" t="s">
        <v>112</v>
      </c>
      <c r="H761" s="176">
        <v>1</v>
      </c>
      <c r="I761" s="177">
        <v>0</v>
      </c>
      <c r="J761" s="175">
        <v>46047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-10.3</v>
      </c>
    </row>
    <row r="762" spans="1:16" ht="19.5" hidden="1" customHeight="1">
      <c r="A762" s="171" t="s">
        <v>1635</v>
      </c>
      <c r="B762" s="175">
        <v>46073</v>
      </c>
      <c r="C762" s="171" t="s">
        <v>110</v>
      </c>
      <c r="D762" s="171" t="s">
        <v>117</v>
      </c>
      <c r="E762" s="171" t="s">
        <v>41</v>
      </c>
      <c r="F762" s="171" t="s">
        <v>138</v>
      </c>
      <c r="G762" s="171" t="s">
        <v>112</v>
      </c>
      <c r="H762" s="176">
        <v>1</v>
      </c>
      <c r="I762" s="177">
        <v>0</v>
      </c>
      <c r="J762" s="175">
        <v>46047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0</v>
      </c>
    </row>
    <row r="763" spans="1:16" ht="19.5" hidden="1" customHeight="1">
      <c r="A763" s="171" t="s">
        <v>1635</v>
      </c>
      <c r="B763" s="175">
        <v>46073</v>
      </c>
      <c r="C763" s="171" t="s">
        <v>110</v>
      </c>
      <c r="D763" s="171" t="s">
        <v>118</v>
      </c>
      <c r="E763" s="171" t="s">
        <v>41</v>
      </c>
      <c r="F763" s="171" t="s">
        <v>138</v>
      </c>
      <c r="G763" s="171" t="s">
        <v>112</v>
      </c>
      <c r="H763" s="176">
        <v>1</v>
      </c>
      <c r="I763" s="177">
        <v>0</v>
      </c>
      <c r="J763" s="175">
        <v>46047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-46.77</v>
      </c>
    </row>
    <row r="764" spans="1:16" ht="19.5" hidden="1" customHeight="1">
      <c r="A764" s="171" t="s">
        <v>1636</v>
      </c>
      <c r="B764" s="175">
        <v>46073</v>
      </c>
      <c r="C764" s="171" t="s">
        <v>110</v>
      </c>
      <c r="D764" s="171" t="s">
        <v>24</v>
      </c>
      <c r="E764" s="171" t="s">
        <v>39</v>
      </c>
      <c r="F764" s="171" t="s">
        <v>141</v>
      </c>
      <c r="G764" s="171" t="s">
        <v>112</v>
      </c>
      <c r="H764" s="176">
        <v>1</v>
      </c>
      <c r="I764" s="177">
        <v>0</v>
      </c>
      <c r="J764" s="175">
        <v>46068</v>
      </c>
      <c r="K764" s="171" t="s">
        <v>113</v>
      </c>
      <c r="L764" s="171" t="s">
        <v>114</v>
      </c>
      <c r="M764" s="178">
        <v>0</v>
      </c>
      <c r="N764" s="176"/>
      <c r="O764" s="176">
        <v>41</v>
      </c>
      <c r="P764" s="179">
        <v>-46.77</v>
      </c>
    </row>
    <row r="765" spans="1:16" ht="19.5" hidden="1" customHeight="1">
      <c r="A765" s="171" t="s">
        <v>1636</v>
      </c>
      <c r="B765" s="175">
        <v>46073</v>
      </c>
      <c r="C765" s="171" t="s">
        <v>115</v>
      </c>
      <c r="D765" s="171" t="s">
        <v>116</v>
      </c>
      <c r="E765" s="171" t="s">
        <v>39</v>
      </c>
      <c r="F765" s="171" t="s">
        <v>141</v>
      </c>
      <c r="G765" s="171" t="s">
        <v>112</v>
      </c>
      <c r="H765" s="176">
        <v>1</v>
      </c>
      <c r="I765" s="177">
        <v>0</v>
      </c>
      <c r="J765" s="175">
        <v>46068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-14.13</v>
      </c>
    </row>
    <row r="766" spans="1:16" ht="19.5" hidden="1" customHeight="1">
      <c r="A766" s="171" t="s">
        <v>1636</v>
      </c>
      <c r="B766" s="175">
        <v>46073</v>
      </c>
      <c r="C766" s="171" t="s">
        <v>110</v>
      </c>
      <c r="D766" s="171" t="s">
        <v>117</v>
      </c>
      <c r="E766" s="171" t="s">
        <v>39</v>
      </c>
      <c r="F766" s="171" t="s">
        <v>141</v>
      </c>
      <c r="G766" s="171" t="s">
        <v>112</v>
      </c>
      <c r="H766" s="176">
        <v>1</v>
      </c>
      <c r="I766" s="177">
        <v>0</v>
      </c>
      <c r="J766" s="175">
        <v>46068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1636</v>
      </c>
      <c r="B767" s="175">
        <v>46073</v>
      </c>
      <c r="C767" s="171" t="s">
        <v>110</v>
      </c>
      <c r="D767" s="171" t="s">
        <v>118</v>
      </c>
      <c r="E767" s="171" t="s">
        <v>39</v>
      </c>
      <c r="F767" s="171" t="s">
        <v>141</v>
      </c>
      <c r="G767" s="171" t="s">
        <v>112</v>
      </c>
      <c r="H767" s="176">
        <v>1</v>
      </c>
      <c r="I767" s="177">
        <v>0</v>
      </c>
      <c r="J767" s="175">
        <v>46068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1636</v>
      </c>
      <c r="B768" s="175">
        <v>46073</v>
      </c>
      <c r="C768" s="171" t="s">
        <v>115</v>
      </c>
      <c r="D768" s="171" t="s">
        <v>119</v>
      </c>
      <c r="E768" s="171" t="s">
        <v>39</v>
      </c>
      <c r="F768" s="171" t="s">
        <v>141</v>
      </c>
      <c r="G768" s="171" t="s">
        <v>112</v>
      </c>
      <c r="H768" s="176">
        <v>1</v>
      </c>
      <c r="I768" s="177">
        <v>0</v>
      </c>
      <c r="J768" s="175">
        <v>46068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1637</v>
      </c>
      <c r="B769" s="175">
        <v>46073</v>
      </c>
      <c r="C769" s="171" t="s">
        <v>110</v>
      </c>
      <c r="D769" s="171" t="s">
        <v>24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5000</v>
      </c>
      <c r="J769" s="175">
        <v>46066</v>
      </c>
      <c r="K769" s="171" t="s">
        <v>113</v>
      </c>
      <c r="L769" s="171" t="s">
        <v>114</v>
      </c>
      <c r="M769" s="178">
        <v>0.43</v>
      </c>
      <c r="N769" s="176"/>
      <c r="O769" s="176">
        <v>44</v>
      </c>
      <c r="P769" s="179">
        <v>-250.31</v>
      </c>
    </row>
    <row r="770" spans="1:16" ht="19.5" hidden="1" customHeight="1">
      <c r="A770" s="171" t="s">
        <v>1637</v>
      </c>
      <c r="B770" s="175">
        <v>46073</v>
      </c>
      <c r="C770" s="171" t="s">
        <v>127</v>
      </c>
      <c r="D770" s="171" t="s">
        <v>128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5000</v>
      </c>
      <c r="J770" s="175">
        <v>46066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2248.5700000000002</v>
      </c>
    </row>
    <row r="771" spans="1:16" ht="19.5" hidden="1" customHeight="1">
      <c r="A771" s="171" t="s">
        <v>1637</v>
      </c>
      <c r="B771" s="175">
        <v>46073</v>
      </c>
      <c r="C771" s="171" t="s">
        <v>127</v>
      </c>
      <c r="D771" s="171" t="s">
        <v>129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5000</v>
      </c>
      <c r="J771" s="175">
        <v>46066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22.49</v>
      </c>
    </row>
    <row r="772" spans="1:16" ht="19.5" hidden="1" customHeight="1">
      <c r="A772" s="171" t="s">
        <v>1637</v>
      </c>
      <c r="B772" s="175">
        <v>46073</v>
      </c>
      <c r="C772" s="171" t="s">
        <v>127</v>
      </c>
      <c r="D772" s="171" t="s">
        <v>130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5000</v>
      </c>
      <c r="J772" s="175">
        <v>46066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2728.94</v>
      </c>
    </row>
    <row r="773" spans="1:16" ht="19.5" hidden="1" customHeight="1">
      <c r="A773" s="171" t="s">
        <v>1637</v>
      </c>
      <c r="B773" s="175">
        <v>46073</v>
      </c>
      <c r="C773" s="171" t="s">
        <v>131</v>
      </c>
      <c r="D773" s="171" t="s">
        <v>132</v>
      </c>
      <c r="E773" s="171" t="s">
        <v>79</v>
      </c>
      <c r="F773" s="171" t="s">
        <v>441</v>
      </c>
      <c r="G773" s="171" t="s">
        <v>177</v>
      </c>
      <c r="H773" s="176">
        <v>1</v>
      </c>
      <c r="I773" s="177">
        <v>5000</v>
      </c>
      <c r="J773" s="175">
        <v>46066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-2150</v>
      </c>
    </row>
    <row r="774" spans="1:16" ht="19.5" hidden="1" customHeight="1">
      <c r="A774" s="171" t="s">
        <v>1637</v>
      </c>
      <c r="B774" s="175">
        <v>46073</v>
      </c>
      <c r="C774" s="171" t="s">
        <v>115</v>
      </c>
      <c r="D774" s="171" t="s">
        <v>116</v>
      </c>
      <c r="E774" s="171" t="s">
        <v>79</v>
      </c>
      <c r="F774" s="171" t="s">
        <v>441</v>
      </c>
      <c r="G774" s="171" t="s">
        <v>177</v>
      </c>
      <c r="H774" s="176">
        <v>1</v>
      </c>
      <c r="I774" s="177">
        <v>5000</v>
      </c>
      <c r="J774" s="175">
        <v>46066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-13.57</v>
      </c>
    </row>
    <row r="775" spans="1:16" ht="19.5" hidden="1" customHeight="1">
      <c r="A775" s="171" t="s">
        <v>1638</v>
      </c>
      <c r="B775" s="175">
        <v>46073</v>
      </c>
      <c r="C775" s="171" t="s">
        <v>110</v>
      </c>
      <c r="D775" s="171" t="s">
        <v>24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46063</v>
      </c>
      <c r="K775" s="171" t="s">
        <v>113</v>
      </c>
      <c r="L775" s="171" t="s">
        <v>114</v>
      </c>
      <c r="M775" s="178">
        <v>0.43</v>
      </c>
      <c r="N775" s="176"/>
      <c r="O775" s="176">
        <v>44</v>
      </c>
      <c r="P775" s="179">
        <v>-151.84</v>
      </c>
    </row>
    <row r="776" spans="1:16" ht="19.5" hidden="1" customHeight="1">
      <c r="A776" s="171" t="s">
        <v>1638</v>
      </c>
      <c r="B776" s="175">
        <v>46073</v>
      </c>
      <c r="C776" s="171" t="s">
        <v>127</v>
      </c>
      <c r="D776" s="171" t="s">
        <v>128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2400</v>
      </c>
      <c r="J776" s="175">
        <v>46063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1020</v>
      </c>
    </row>
    <row r="777" spans="1:16" ht="19.5" hidden="1" customHeight="1">
      <c r="A777" s="171" t="s">
        <v>1638</v>
      </c>
      <c r="B777" s="175">
        <v>46073</v>
      </c>
      <c r="C777" s="171" t="s">
        <v>127</v>
      </c>
      <c r="D777" s="171" t="s">
        <v>129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2400</v>
      </c>
      <c r="J777" s="175">
        <v>46063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10.199999999999999</v>
      </c>
    </row>
    <row r="778" spans="1:16" ht="19.5" hidden="1" customHeight="1">
      <c r="A778" s="171" t="s">
        <v>1638</v>
      </c>
      <c r="B778" s="175">
        <v>46073</v>
      </c>
      <c r="C778" s="171" t="s">
        <v>127</v>
      </c>
      <c r="D778" s="171" t="s">
        <v>130</v>
      </c>
      <c r="E778" s="171" t="s">
        <v>42</v>
      </c>
      <c r="F778" s="171" t="s">
        <v>248</v>
      </c>
      <c r="G778" s="171" t="s">
        <v>112</v>
      </c>
      <c r="H778" s="176">
        <v>1</v>
      </c>
      <c r="I778" s="177">
        <v>2400</v>
      </c>
      <c r="J778" s="175">
        <v>46063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1369.8</v>
      </c>
    </row>
    <row r="779" spans="1:16" ht="19.5" hidden="1" customHeight="1">
      <c r="A779" s="171" t="s">
        <v>1638</v>
      </c>
      <c r="B779" s="175">
        <v>46073</v>
      </c>
      <c r="C779" s="171" t="s">
        <v>131</v>
      </c>
      <c r="D779" s="171" t="s">
        <v>132</v>
      </c>
      <c r="E779" s="171" t="s">
        <v>42</v>
      </c>
      <c r="F779" s="171" t="s">
        <v>248</v>
      </c>
      <c r="G779" s="171" t="s">
        <v>112</v>
      </c>
      <c r="H779" s="176">
        <v>1</v>
      </c>
      <c r="I779" s="177">
        <v>2400</v>
      </c>
      <c r="J779" s="175">
        <v>46063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-1032</v>
      </c>
    </row>
    <row r="780" spans="1:16" ht="19.5" hidden="1" customHeight="1">
      <c r="A780" s="171" t="s">
        <v>1638</v>
      </c>
      <c r="B780" s="175">
        <v>46073</v>
      </c>
      <c r="C780" s="171" t="s">
        <v>115</v>
      </c>
      <c r="D780" s="171" t="s">
        <v>135</v>
      </c>
      <c r="E780" s="171" t="s">
        <v>42</v>
      </c>
      <c r="F780" s="171" t="s">
        <v>248</v>
      </c>
      <c r="G780" s="171" t="s">
        <v>112</v>
      </c>
      <c r="H780" s="176">
        <v>1</v>
      </c>
      <c r="I780" s="177">
        <v>0</v>
      </c>
      <c r="J780" s="175">
        <v>46063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-19.38</v>
      </c>
    </row>
    <row r="781" spans="1:16" ht="19.5" hidden="1" customHeight="1">
      <c r="A781" s="171" t="s">
        <v>1639</v>
      </c>
      <c r="B781" s="175">
        <v>46073</v>
      </c>
      <c r="C781" s="171" t="s">
        <v>110</v>
      </c>
      <c r="D781" s="171" t="s">
        <v>117</v>
      </c>
      <c r="E781" s="171" t="s">
        <v>46</v>
      </c>
      <c r="F781" s="171" t="s">
        <v>681</v>
      </c>
      <c r="G781" s="171" t="s">
        <v>112</v>
      </c>
      <c r="H781" s="176">
        <v>1</v>
      </c>
      <c r="I781" s="177">
        <v>0</v>
      </c>
      <c r="J781" s="175">
        <v>46066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1639</v>
      </c>
      <c r="B782" s="175">
        <v>46073</v>
      </c>
      <c r="C782" s="171" t="s">
        <v>110</v>
      </c>
      <c r="D782" s="171" t="s">
        <v>118</v>
      </c>
      <c r="E782" s="171" t="s">
        <v>46</v>
      </c>
      <c r="F782" s="171" t="s">
        <v>681</v>
      </c>
      <c r="G782" s="171" t="s">
        <v>112</v>
      </c>
      <c r="H782" s="176">
        <v>1</v>
      </c>
      <c r="I782" s="177">
        <v>0</v>
      </c>
      <c r="J782" s="175">
        <v>46066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1639</v>
      </c>
      <c r="B783" s="175">
        <v>46073</v>
      </c>
      <c r="C783" s="171" t="s">
        <v>115</v>
      </c>
      <c r="D783" s="171" t="s">
        <v>119</v>
      </c>
      <c r="E783" s="171" t="s">
        <v>46</v>
      </c>
      <c r="F783" s="171" t="s">
        <v>681</v>
      </c>
      <c r="G783" s="171" t="s">
        <v>112</v>
      </c>
      <c r="H783" s="176">
        <v>1</v>
      </c>
      <c r="I783" s="177">
        <v>0</v>
      </c>
      <c r="J783" s="175">
        <v>46066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1639</v>
      </c>
      <c r="B784" s="175">
        <v>46073</v>
      </c>
      <c r="C784" s="171" t="s">
        <v>110</v>
      </c>
      <c r="D784" s="171" t="s">
        <v>24</v>
      </c>
      <c r="E784" s="171" t="s">
        <v>46</v>
      </c>
      <c r="F784" s="171" t="s">
        <v>681</v>
      </c>
      <c r="G784" s="171" t="s">
        <v>112</v>
      </c>
      <c r="H784" s="176">
        <v>1</v>
      </c>
      <c r="I784" s="177">
        <v>0</v>
      </c>
      <c r="J784" s="175">
        <v>46066</v>
      </c>
      <c r="K784" s="171" t="s">
        <v>113</v>
      </c>
      <c r="L784" s="171" t="s">
        <v>114</v>
      </c>
      <c r="M784" s="178">
        <v>0</v>
      </c>
      <c r="N784" s="176"/>
      <c r="O784" s="176">
        <v>44</v>
      </c>
      <c r="P784" s="179">
        <v>-46.77</v>
      </c>
    </row>
    <row r="785" spans="1:16" ht="19.5" hidden="1" customHeight="1">
      <c r="A785" s="171" t="s">
        <v>1639</v>
      </c>
      <c r="B785" s="175">
        <v>46073</v>
      </c>
      <c r="C785" s="171" t="s">
        <v>115</v>
      </c>
      <c r="D785" s="171" t="s">
        <v>116</v>
      </c>
      <c r="E785" s="171" t="s">
        <v>46</v>
      </c>
      <c r="F785" s="171" t="s">
        <v>681</v>
      </c>
      <c r="G785" s="171" t="s">
        <v>112</v>
      </c>
      <c r="H785" s="176">
        <v>1</v>
      </c>
      <c r="I785" s="177">
        <v>0</v>
      </c>
      <c r="J785" s="175">
        <v>46066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-14.66</v>
      </c>
    </row>
    <row r="786" spans="1:16" ht="19.5" hidden="1" customHeight="1">
      <c r="A786" s="171" t="s">
        <v>1640</v>
      </c>
      <c r="B786" s="175">
        <v>46073</v>
      </c>
      <c r="C786" s="171" t="s">
        <v>110</v>
      </c>
      <c r="D786" s="171" t="s">
        <v>117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0</v>
      </c>
      <c r="J786" s="175">
        <v>46066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1640</v>
      </c>
      <c r="B787" s="175">
        <v>46073</v>
      </c>
      <c r="C787" s="171" t="s">
        <v>110</v>
      </c>
      <c r="D787" s="171" t="s">
        <v>118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0</v>
      </c>
      <c r="J787" s="175">
        <v>46066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1640</v>
      </c>
      <c r="B788" s="175">
        <v>46073</v>
      </c>
      <c r="C788" s="171" t="s">
        <v>115</v>
      </c>
      <c r="D788" s="171" t="s">
        <v>119</v>
      </c>
      <c r="E788" s="171" t="s">
        <v>50</v>
      </c>
      <c r="F788" s="171" t="s">
        <v>413</v>
      </c>
      <c r="G788" s="171" t="s">
        <v>112</v>
      </c>
      <c r="H788" s="176">
        <v>1</v>
      </c>
      <c r="I788" s="177">
        <v>0</v>
      </c>
      <c r="J788" s="175">
        <v>46066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1640</v>
      </c>
      <c r="B789" s="175">
        <v>46073</v>
      </c>
      <c r="C789" s="171" t="s">
        <v>110</v>
      </c>
      <c r="D789" s="171" t="s">
        <v>24</v>
      </c>
      <c r="E789" s="171" t="s">
        <v>50</v>
      </c>
      <c r="F789" s="171" t="s">
        <v>413</v>
      </c>
      <c r="G789" s="171" t="s">
        <v>112</v>
      </c>
      <c r="H789" s="176">
        <v>1</v>
      </c>
      <c r="I789" s="177">
        <v>0</v>
      </c>
      <c r="J789" s="175">
        <v>46066</v>
      </c>
      <c r="K789" s="171" t="s">
        <v>113</v>
      </c>
      <c r="L789" s="171" t="s">
        <v>114</v>
      </c>
      <c r="M789" s="178">
        <v>0</v>
      </c>
      <c r="N789" s="176"/>
      <c r="O789" s="176">
        <v>44</v>
      </c>
      <c r="P789" s="179">
        <v>-46.77</v>
      </c>
    </row>
    <row r="790" spans="1:16" ht="19.5" hidden="1" customHeight="1">
      <c r="A790" s="171" t="s">
        <v>1640</v>
      </c>
      <c r="B790" s="175">
        <v>46073</v>
      </c>
      <c r="C790" s="171" t="s">
        <v>115</v>
      </c>
      <c r="D790" s="171" t="s">
        <v>116</v>
      </c>
      <c r="E790" s="171" t="s">
        <v>50</v>
      </c>
      <c r="F790" s="171" t="s">
        <v>413</v>
      </c>
      <c r="G790" s="171" t="s">
        <v>112</v>
      </c>
      <c r="H790" s="176">
        <v>1</v>
      </c>
      <c r="I790" s="177">
        <v>0</v>
      </c>
      <c r="J790" s="175">
        <v>46066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-18.010000000000002</v>
      </c>
    </row>
    <row r="791" spans="1:16" ht="19.5" hidden="1" customHeight="1">
      <c r="A791" s="171" t="s">
        <v>1641</v>
      </c>
      <c r="B791" s="175">
        <v>46073</v>
      </c>
      <c r="C791" s="171" t="s">
        <v>110</v>
      </c>
      <c r="D791" s="171" t="s">
        <v>24</v>
      </c>
      <c r="E791" s="171" t="s">
        <v>78</v>
      </c>
      <c r="F791" s="171" t="s">
        <v>176</v>
      </c>
      <c r="G791" s="171" t="s">
        <v>177</v>
      </c>
      <c r="H791" s="176">
        <v>1</v>
      </c>
      <c r="I791" s="177">
        <v>0</v>
      </c>
      <c r="J791" s="175">
        <v>46067</v>
      </c>
      <c r="K791" s="171" t="s">
        <v>113</v>
      </c>
      <c r="L791" s="171" t="s">
        <v>114</v>
      </c>
      <c r="M791" s="178">
        <v>0</v>
      </c>
      <c r="N791" s="176"/>
      <c r="O791" s="176">
        <v>41</v>
      </c>
      <c r="P791" s="179">
        <v>-56.94</v>
      </c>
    </row>
    <row r="792" spans="1:16" ht="19.5" hidden="1" customHeight="1">
      <c r="A792" s="171" t="s">
        <v>1641</v>
      </c>
      <c r="B792" s="175">
        <v>46073</v>
      </c>
      <c r="C792" s="171" t="s">
        <v>115</v>
      </c>
      <c r="D792" s="171" t="s">
        <v>116</v>
      </c>
      <c r="E792" s="171" t="s">
        <v>78</v>
      </c>
      <c r="F792" s="171" t="s">
        <v>176</v>
      </c>
      <c r="G792" s="171" t="s">
        <v>177</v>
      </c>
      <c r="H792" s="176">
        <v>1</v>
      </c>
      <c r="I792" s="177">
        <v>0</v>
      </c>
      <c r="J792" s="175">
        <v>46067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-25</v>
      </c>
    </row>
    <row r="793" spans="1:16" ht="19.5" hidden="1" customHeight="1">
      <c r="A793" s="171" t="s">
        <v>1641</v>
      </c>
      <c r="B793" s="175">
        <v>46073</v>
      </c>
      <c r="C793" s="171" t="s">
        <v>110</v>
      </c>
      <c r="D793" s="171" t="s">
        <v>117</v>
      </c>
      <c r="E793" s="171" t="s">
        <v>78</v>
      </c>
      <c r="F793" s="171" t="s">
        <v>176</v>
      </c>
      <c r="G793" s="171" t="s">
        <v>177</v>
      </c>
      <c r="H793" s="176">
        <v>1</v>
      </c>
      <c r="I793" s="177">
        <v>0</v>
      </c>
      <c r="J793" s="175">
        <v>46067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1641</v>
      </c>
      <c r="B794" s="175">
        <v>46073</v>
      </c>
      <c r="C794" s="171" t="s">
        <v>110</v>
      </c>
      <c r="D794" s="171" t="s">
        <v>118</v>
      </c>
      <c r="E794" s="171" t="s">
        <v>78</v>
      </c>
      <c r="F794" s="171" t="s">
        <v>176</v>
      </c>
      <c r="G794" s="171" t="s">
        <v>177</v>
      </c>
      <c r="H794" s="176">
        <v>1</v>
      </c>
      <c r="I794" s="177">
        <v>0</v>
      </c>
      <c r="J794" s="175">
        <v>46067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1641</v>
      </c>
      <c r="B795" s="175">
        <v>46073</v>
      </c>
      <c r="C795" s="171" t="s">
        <v>115</v>
      </c>
      <c r="D795" s="171" t="s">
        <v>119</v>
      </c>
      <c r="E795" s="171" t="s">
        <v>78</v>
      </c>
      <c r="F795" s="171" t="s">
        <v>176</v>
      </c>
      <c r="G795" s="171" t="s">
        <v>177</v>
      </c>
      <c r="H795" s="176">
        <v>1</v>
      </c>
      <c r="I795" s="177">
        <v>0</v>
      </c>
      <c r="J795" s="175">
        <v>46067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-15</v>
      </c>
    </row>
    <row r="796" spans="1:16" ht="19.5" hidden="1" customHeight="1">
      <c r="A796" s="171" t="s">
        <v>1642</v>
      </c>
      <c r="B796" s="175">
        <v>46073</v>
      </c>
      <c r="C796" s="171" t="s">
        <v>110</v>
      </c>
      <c r="D796" s="171" t="s">
        <v>24</v>
      </c>
      <c r="E796" s="171" t="s">
        <v>42</v>
      </c>
      <c r="F796" s="171" t="s">
        <v>248</v>
      </c>
      <c r="G796" s="171" t="s">
        <v>112</v>
      </c>
      <c r="H796" s="176">
        <v>1</v>
      </c>
      <c r="I796" s="177">
        <v>0</v>
      </c>
      <c r="J796" s="175">
        <v>46064</v>
      </c>
      <c r="K796" s="171" t="s">
        <v>113</v>
      </c>
      <c r="L796" s="171" t="s">
        <v>114</v>
      </c>
      <c r="M796" s="178">
        <v>0</v>
      </c>
      <c r="N796" s="176"/>
      <c r="O796" s="176">
        <v>45</v>
      </c>
      <c r="P796" s="179">
        <v>-46.77</v>
      </c>
    </row>
    <row r="797" spans="1:16" ht="19.5" hidden="1" customHeight="1">
      <c r="A797" s="171" t="s">
        <v>1642</v>
      </c>
      <c r="B797" s="175">
        <v>46073</v>
      </c>
      <c r="C797" s="171" t="s">
        <v>115</v>
      </c>
      <c r="D797" s="171" t="s">
        <v>116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46064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-14.41</v>
      </c>
    </row>
    <row r="798" spans="1:16" ht="19.5" hidden="1" customHeight="1">
      <c r="A798" s="171" t="s">
        <v>1643</v>
      </c>
      <c r="B798" s="175">
        <v>46073</v>
      </c>
      <c r="C798" s="171" t="s">
        <v>110</v>
      </c>
      <c r="D798" s="171" t="s">
        <v>24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2400</v>
      </c>
      <c r="J798" s="175">
        <v>46068</v>
      </c>
      <c r="K798" s="171" t="s">
        <v>113</v>
      </c>
      <c r="L798" s="171" t="s">
        <v>114</v>
      </c>
      <c r="M798" s="178">
        <v>0.43</v>
      </c>
      <c r="N798" s="176"/>
      <c r="O798" s="176">
        <v>41</v>
      </c>
      <c r="P798" s="179">
        <v>-136.83000000000001</v>
      </c>
    </row>
    <row r="799" spans="1:16" ht="19.5" hidden="1" customHeight="1">
      <c r="A799" s="171" t="s">
        <v>1643</v>
      </c>
      <c r="B799" s="175">
        <v>46073</v>
      </c>
      <c r="C799" s="171" t="s">
        <v>127</v>
      </c>
      <c r="D799" s="171" t="s">
        <v>128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2400</v>
      </c>
      <c r="J799" s="175">
        <v>46068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1068.57</v>
      </c>
    </row>
    <row r="800" spans="1:16" ht="19.5" hidden="1" customHeight="1">
      <c r="A800" s="171" t="s">
        <v>1643</v>
      </c>
      <c r="B800" s="175">
        <v>46073</v>
      </c>
      <c r="C800" s="171" t="s">
        <v>127</v>
      </c>
      <c r="D800" s="171" t="s">
        <v>129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2400</v>
      </c>
      <c r="J800" s="175">
        <v>46068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10.69</v>
      </c>
    </row>
    <row r="801" spans="1:16" ht="19.5" hidden="1" customHeight="1">
      <c r="A801" s="171" t="s">
        <v>1643</v>
      </c>
      <c r="B801" s="175">
        <v>46073</v>
      </c>
      <c r="C801" s="171" t="s">
        <v>127</v>
      </c>
      <c r="D801" s="171" t="s">
        <v>130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2400</v>
      </c>
      <c r="J801" s="175">
        <v>46068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1320.74</v>
      </c>
    </row>
    <row r="802" spans="1:16" ht="19.5" hidden="1" customHeight="1">
      <c r="A802" s="171" t="s">
        <v>1643</v>
      </c>
      <c r="B802" s="175">
        <v>46073</v>
      </c>
      <c r="C802" s="171" t="s">
        <v>131</v>
      </c>
      <c r="D802" s="171" t="s">
        <v>132</v>
      </c>
      <c r="E802" s="171" t="s">
        <v>42</v>
      </c>
      <c r="F802" s="171" t="s">
        <v>248</v>
      </c>
      <c r="G802" s="171" t="s">
        <v>112</v>
      </c>
      <c r="H802" s="176">
        <v>1</v>
      </c>
      <c r="I802" s="177">
        <v>2400</v>
      </c>
      <c r="J802" s="175">
        <v>46068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-1032</v>
      </c>
    </row>
    <row r="803" spans="1:16" ht="19.5" hidden="1" customHeight="1">
      <c r="A803" s="171" t="s">
        <v>1643</v>
      </c>
      <c r="B803" s="175">
        <v>46073</v>
      </c>
      <c r="C803" s="171" t="s">
        <v>115</v>
      </c>
      <c r="D803" s="171" t="s">
        <v>116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2400</v>
      </c>
      <c r="J803" s="175">
        <v>46068</v>
      </c>
      <c r="K803" s="171" t="s">
        <v>113</v>
      </c>
      <c r="L803" s="171" t="s">
        <v>114</v>
      </c>
      <c r="M803" s="178">
        <v>0.43</v>
      </c>
      <c r="N803" s="176"/>
      <c r="O803" s="176"/>
      <c r="P803" s="179">
        <v>-25</v>
      </c>
    </row>
    <row r="804" spans="1:16" ht="19.5" hidden="1" customHeight="1">
      <c r="A804" s="171" t="s">
        <v>1642</v>
      </c>
      <c r="B804" s="175">
        <v>46073</v>
      </c>
      <c r="C804" s="171" t="s">
        <v>110</v>
      </c>
      <c r="D804" s="171" t="s">
        <v>117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1642</v>
      </c>
      <c r="B805" s="175">
        <v>46073</v>
      </c>
      <c r="C805" s="171" t="s">
        <v>110</v>
      </c>
      <c r="D805" s="171" t="s">
        <v>118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46064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1642</v>
      </c>
      <c r="B806" s="175">
        <v>46073</v>
      </c>
      <c r="C806" s="171" t="s">
        <v>115</v>
      </c>
      <c r="D806" s="171" t="s">
        <v>119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46064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1643</v>
      </c>
      <c r="B807" s="175">
        <v>46073</v>
      </c>
      <c r="C807" s="171" t="s">
        <v>115</v>
      </c>
      <c r="D807" s="171" t="s">
        <v>135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46068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-20.3</v>
      </c>
    </row>
    <row r="808" spans="1:16" ht="19.5" hidden="1" customHeight="1">
      <c r="A808" s="171" t="s">
        <v>1644</v>
      </c>
      <c r="B808" s="175">
        <v>46073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2400</v>
      </c>
      <c r="J808" s="175">
        <v>46067</v>
      </c>
      <c r="K808" s="171" t="s">
        <v>113</v>
      </c>
      <c r="L808" s="171" t="s">
        <v>114</v>
      </c>
      <c r="M808" s="178">
        <v>0.43</v>
      </c>
      <c r="N808" s="176"/>
      <c r="O808" s="176">
        <v>41</v>
      </c>
      <c r="P808" s="179">
        <v>-136.83000000000001</v>
      </c>
    </row>
    <row r="809" spans="1:16" ht="19.5" hidden="1" customHeight="1">
      <c r="A809" s="171" t="s">
        <v>1644</v>
      </c>
      <c r="B809" s="175">
        <v>46073</v>
      </c>
      <c r="C809" s="171" t="s">
        <v>127</v>
      </c>
      <c r="D809" s="171" t="s">
        <v>128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2400</v>
      </c>
      <c r="J809" s="175">
        <v>46067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1166.67</v>
      </c>
    </row>
    <row r="810" spans="1:16" ht="19.5" hidden="1" customHeight="1">
      <c r="A810" s="171" t="s">
        <v>1644</v>
      </c>
      <c r="B810" s="175">
        <v>46073</v>
      </c>
      <c r="C810" s="171" t="s">
        <v>127</v>
      </c>
      <c r="D810" s="171" t="s">
        <v>129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2400</v>
      </c>
      <c r="J810" s="175">
        <v>46067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11.67</v>
      </c>
    </row>
    <row r="811" spans="1:16" ht="19.5" hidden="1" customHeight="1">
      <c r="A811" s="171" t="s">
        <v>1644</v>
      </c>
      <c r="B811" s="175">
        <v>46073</v>
      </c>
      <c r="C811" s="171" t="s">
        <v>127</v>
      </c>
      <c r="D811" s="171" t="s">
        <v>130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2400</v>
      </c>
      <c r="J811" s="175">
        <v>46067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1221.6600000000001</v>
      </c>
    </row>
    <row r="812" spans="1:16" ht="19.5" hidden="1" customHeight="1">
      <c r="A812" s="171" t="s">
        <v>1644</v>
      </c>
      <c r="B812" s="175">
        <v>46073</v>
      </c>
      <c r="C812" s="171" t="s">
        <v>131</v>
      </c>
      <c r="D812" s="171" t="s">
        <v>132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2400</v>
      </c>
      <c r="J812" s="175">
        <v>46067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-1032</v>
      </c>
    </row>
    <row r="813" spans="1:16" ht="19.5" hidden="1" customHeight="1">
      <c r="A813" s="171" t="s">
        <v>1644</v>
      </c>
      <c r="B813" s="175">
        <v>46073</v>
      </c>
      <c r="C813" s="171" t="s">
        <v>115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2400</v>
      </c>
      <c r="J813" s="175">
        <v>46067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-15.08</v>
      </c>
    </row>
    <row r="814" spans="1:16" ht="19.5" hidden="1" customHeight="1">
      <c r="A814" s="171" t="s">
        <v>1645</v>
      </c>
      <c r="B814" s="175">
        <v>46073</v>
      </c>
      <c r="C814" s="171" t="s">
        <v>110</v>
      </c>
      <c r="D814" s="171" t="s">
        <v>24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46060</v>
      </c>
      <c r="K814" s="171" t="s">
        <v>113</v>
      </c>
      <c r="L814" s="171" t="s">
        <v>114</v>
      </c>
      <c r="M814" s="178">
        <v>0</v>
      </c>
      <c r="N814" s="176"/>
      <c r="O814" s="176">
        <v>43</v>
      </c>
      <c r="P814" s="179">
        <v>-46.77</v>
      </c>
    </row>
    <row r="815" spans="1:16" ht="19.5" hidden="1" customHeight="1">
      <c r="A815" s="171" t="s">
        <v>1645</v>
      </c>
      <c r="B815" s="175">
        <v>46073</v>
      </c>
      <c r="C815" s="171" t="s">
        <v>115</v>
      </c>
      <c r="D815" s="171" t="s">
        <v>116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46060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-12.3</v>
      </c>
    </row>
    <row r="816" spans="1:16" ht="19.5" hidden="1" customHeight="1">
      <c r="A816" s="171" t="s">
        <v>1646</v>
      </c>
      <c r="B816" s="175">
        <v>46073</v>
      </c>
      <c r="C816" s="171" t="s">
        <v>110</v>
      </c>
      <c r="D816" s="171" t="s">
        <v>24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46060</v>
      </c>
      <c r="K816" s="171" t="s">
        <v>113</v>
      </c>
      <c r="L816" s="171" t="s">
        <v>114</v>
      </c>
      <c r="M816" s="178">
        <v>0</v>
      </c>
      <c r="N816" s="176"/>
      <c r="O816" s="176">
        <v>43</v>
      </c>
      <c r="P816" s="179">
        <v>-46.77</v>
      </c>
    </row>
    <row r="817" spans="1:16" ht="19.5" hidden="1" customHeight="1">
      <c r="A817" s="171" t="s">
        <v>1646</v>
      </c>
      <c r="B817" s="175">
        <v>46073</v>
      </c>
      <c r="C817" s="171" t="s">
        <v>115</v>
      </c>
      <c r="D817" s="171" t="s">
        <v>116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46060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-11.61</v>
      </c>
    </row>
    <row r="818" spans="1:16" ht="19.5" hidden="1" customHeight="1">
      <c r="A818" s="171" t="s">
        <v>1645</v>
      </c>
      <c r="B818" s="175">
        <v>46073</v>
      </c>
      <c r="C818" s="171" t="s">
        <v>110</v>
      </c>
      <c r="D818" s="171" t="s">
        <v>117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46060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0</v>
      </c>
    </row>
    <row r="819" spans="1:16" ht="19.5" hidden="1" customHeight="1">
      <c r="A819" s="171" t="s">
        <v>1645</v>
      </c>
      <c r="B819" s="175">
        <v>46073</v>
      </c>
      <c r="C819" s="171" t="s">
        <v>110</v>
      </c>
      <c r="D819" s="171" t="s">
        <v>118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46060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-46.77</v>
      </c>
    </row>
    <row r="820" spans="1:16" ht="19.5" hidden="1" customHeight="1">
      <c r="A820" s="171" t="s">
        <v>1645</v>
      </c>
      <c r="B820" s="175">
        <v>46073</v>
      </c>
      <c r="C820" s="171" t="s">
        <v>115</v>
      </c>
      <c r="D820" s="171" t="s">
        <v>119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0</v>
      </c>
      <c r="J820" s="175">
        <v>46060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-15</v>
      </c>
    </row>
    <row r="821" spans="1:16" ht="19.5" hidden="1" customHeight="1">
      <c r="A821" s="171" t="s">
        <v>1646</v>
      </c>
      <c r="B821" s="175">
        <v>46073</v>
      </c>
      <c r="C821" s="171" t="s">
        <v>110</v>
      </c>
      <c r="D821" s="171" t="s">
        <v>117</v>
      </c>
      <c r="E821" s="171" t="s">
        <v>42</v>
      </c>
      <c r="F821" s="171" t="s">
        <v>248</v>
      </c>
      <c r="G821" s="171" t="s">
        <v>112</v>
      </c>
      <c r="H821" s="176">
        <v>1</v>
      </c>
      <c r="I821" s="177">
        <v>0</v>
      </c>
      <c r="J821" s="175">
        <v>46060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1646</v>
      </c>
      <c r="B822" s="175">
        <v>46073</v>
      </c>
      <c r="C822" s="171" t="s">
        <v>110</v>
      </c>
      <c r="D822" s="171" t="s">
        <v>118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0</v>
      </c>
      <c r="J822" s="175">
        <v>46060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-46.77</v>
      </c>
    </row>
    <row r="823" spans="1:16" ht="19.5" hidden="1" customHeight="1">
      <c r="A823" s="171" t="s">
        <v>1646</v>
      </c>
      <c r="B823" s="175">
        <v>46073</v>
      </c>
      <c r="C823" s="171" t="s">
        <v>115</v>
      </c>
      <c r="D823" s="171" t="s">
        <v>119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0</v>
      </c>
      <c r="J823" s="175">
        <v>46060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1644</v>
      </c>
      <c r="B824" s="175">
        <v>46073</v>
      </c>
      <c r="C824" s="171" t="s">
        <v>115</v>
      </c>
      <c r="D824" s="171" t="s">
        <v>135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46067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-22.17</v>
      </c>
    </row>
    <row r="825" spans="1:16" ht="19.5" hidden="1" customHeight="1">
      <c r="A825" s="171" t="s">
        <v>1647</v>
      </c>
      <c r="B825" s="175">
        <v>46073</v>
      </c>
      <c r="C825" s="171" t="s">
        <v>115</v>
      </c>
      <c r="D825" s="171" t="s">
        <v>135</v>
      </c>
      <c r="E825" s="171" t="s">
        <v>50</v>
      </c>
      <c r="F825" s="171" t="s">
        <v>413</v>
      </c>
      <c r="G825" s="171" t="s">
        <v>112</v>
      </c>
      <c r="H825" s="176">
        <v>1</v>
      </c>
      <c r="I825" s="177">
        <v>0</v>
      </c>
      <c r="J825" s="175">
        <v>46073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-3.98</v>
      </c>
    </row>
    <row r="826" spans="1:16" ht="19.5" hidden="1" customHeight="1">
      <c r="A826" s="171" t="s">
        <v>1648</v>
      </c>
      <c r="B826" s="175">
        <v>46073</v>
      </c>
      <c r="C826" s="171" t="s">
        <v>110</v>
      </c>
      <c r="D826" s="171" t="s">
        <v>24</v>
      </c>
      <c r="E826" s="171" t="s">
        <v>78</v>
      </c>
      <c r="F826" s="171" t="s">
        <v>176</v>
      </c>
      <c r="G826" s="171" t="s">
        <v>177</v>
      </c>
      <c r="H826" s="176">
        <v>1</v>
      </c>
      <c r="I826" s="177">
        <v>6500</v>
      </c>
      <c r="J826" s="175">
        <v>46069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-251.73</v>
      </c>
    </row>
    <row r="827" spans="1:16" ht="19.5" hidden="1" customHeight="1">
      <c r="A827" s="171" t="s">
        <v>1648</v>
      </c>
      <c r="B827" s="175">
        <v>46073</v>
      </c>
      <c r="C827" s="171" t="s">
        <v>127</v>
      </c>
      <c r="D827" s="171" t="s">
        <v>128</v>
      </c>
      <c r="E827" s="171" t="s">
        <v>78</v>
      </c>
      <c r="F827" s="171" t="s">
        <v>176</v>
      </c>
      <c r="G827" s="171" t="s">
        <v>177</v>
      </c>
      <c r="H827" s="176">
        <v>1</v>
      </c>
      <c r="I827" s="177">
        <v>6500</v>
      </c>
      <c r="J827" s="175">
        <v>46069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2277.14</v>
      </c>
    </row>
    <row r="828" spans="1:16" ht="19.5" hidden="1" customHeight="1">
      <c r="A828" s="171" t="s">
        <v>1648</v>
      </c>
      <c r="B828" s="175">
        <v>46073</v>
      </c>
      <c r="C828" s="171" t="s">
        <v>127</v>
      </c>
      <c r="D828" s="171" t="s">
        <v>129</v>
      </c>
      <c r="E828" s="171" t="s">
        <v>78</v>
      </c>
      <c r="F828" s="171" t="s">
        <v>176</v>
      </c>
      <c r="G828" s="171" t="s">
        <v>177</v>
      </c>
      <c r="H828" s="176">
        <v>1</v>
      </c>
      <c r="I828" s="177">
        <v>6500</v>
      </c>
      <c r="J828" s="175">
        <v>46069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22.77</v>
      </c>
    </row>
    <row r="829" spans="1:16" ht="19.5" hidden="1" customHeight="1">
      <c r="A829" s="171" t="s">
        <v>1648</v>
      </c>
      <c r="B829" s="175">
        <v>46073</v>
      </c>
      <c r="C829" s="171" t="s">
        <v>127</v>
      </c>
      <c r="D829" s="171" t="s">
        <v>130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6500</v>
      </c>
      <c r="J829" s="175">
        <v>46069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4200.09</v>
      </c>
    </row>
    <row r="830" spans="1:16" ht="19.5" hidden="1" customHeight="1">
      <c r="A830" s="171" t="s">
        <v>1648</v>
      </c>
      <c r="B830" s="175">
        <v>46073</v>
      </c>
      <c r="C830" s="171" t="s">
        <v>131</v>
      </c>
      <c r="D830" s="171" t="s">
        <v>132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6500</v>
      </c>
      <c r="J830" s="175">
        <v>46069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-2795</v>
      </c>
    </row>
    <row r="831" spans="1:16" ht="19.5" hidden="1" customHeight="1">
      <c r="A831" s="171" t="s">
        <v>1648</v>
      </c>
      <c r="B831" s="175">
        <v>46073</v>
      </c>
      <c r="C831" s="171" t="s">
        <v>115</v>
      </c>
      <c r="D831" s="171" t="s">
        <v>116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6500</v>
      </c>
      <c r="J831" s="175">
        <v>46069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-11</v>
      </c>
    </row>
    <row r="832" spans="1:16" ht="19.5" hidden="1" customHeight="1">
      <c r="A832" s="171" t="s">
        <v>1649</v>
      </c>
      <c r="B832" s="175">
        <v>46073</v>
      </c>
      <c r="C832" s="171" t="s">
        <v>115</v>
      </c>
      <c r="D832" s="171" t="s">
        <v>135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46073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-21.71</v>
      </c>
    </row>
    <row r="833" spans="1:16" ht="19.5" hidden="1" customHeight="1">
      <c r="A833" s="171" t="s">
        <v>1650</v>
      </c>
      <c r="B833" s="175">
        <v>46073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46068</v>
      </c>
      <c r="K833" s="171" t="s">
        <v>113</v>
      </c>
      <c r="L833" s="171" t="s">
        <v>114</v>
      </c>
      <c r="M833" s="178">
        <v>0.43</v>
      </c>
      <c r="N833" s="176"/>
      <c r="O833" s="176">
        <v>41</v>
      </c>
      <c r="P833" s="179">
        <v>-136.83000000000001</v>
      </c>
    </row>
    <row r="834" spans="1:16" ht="19.5" hidden="1" customHeight="1">
      <c r="A834" s="171" t="s">
        <v>1650</v>
      </c>
      <c r="B834" s="175">
        <v>46073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1098.0999999999999</v>
      </c>
    </row>
    <row r="835" spans="1:16" ht="19.5" hidden="1" customHeight="1">
      <c r="A835" s="171" t="s">
        <v>1650</v>
      </c>
      <c r="B835" s="175">
        <v>46073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46068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1650</v>
      </c>
      <c r="B836" s="175">
        <v>46073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46068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1301.9000000000001</v>
      </c>
    </row>
    <row r="837" spans="1:16" ht="19.5" hidden="1" customHeight="1">
      <c r="A837" s="171" t="s">
        <v>1650</v>
      </c>
      <c r="B837" s="175">
        <v>46073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46068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-1032</v>
      </c>
    </row>
    <row r="838" spans="1:16" ht="19.5" hidden="1" customHeight="1">
      <c r="A838" s="171" t="s">
        <v>1650</v>
      </c>
      <c r="B838" s="175">
        <v>46073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2400</v>
      </c>
      <c r="J838" s="175">
        <v>46068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hidden="1" customHeight="1">
      <c r="A839" s="171" t="s">
        <v>1648</v>
      </c>
      <c r="B839" s="175">
        <v>46073</v>
      </c>
      <c r="C839" s="171" t="s">
        <v>115</v>
      </c>
      <c r="D839" s="171" t="s">
        <v>135</v>
      </c>
      <c r="E839" s="171" t="s">
        <v>78</v>
      </c>
      <c r="F839" s="171" t="s">
        <v>176</v>
      </c>
      <c r="G839" s="171" t="s">
        <v>177</v>
      </c>
      <c r="H839" s="176">
        <v>1</v>
      </c>
      <c r="I839" s="177">
        <v>0</v>
      </c>
      <c r="J839" s="175">
        <v>46069</v>
      </c>
      <c r="K839" s="171" t="s">
        <v>125</v>
      </c>
      <c r="L839" s="171" t="s">
        <v>125</v>
      </c>
      <c r="M839" s="178">
        <v>0</v>
      </c>
      <c r="N839" s="176"/>
      <c r="O839" s="176"/>
      <c r="P839" s="179">
        <v>-43.27</v>
      </c>
    </row>
    <row r="840" spans="1:16" ht="19.5" hidden="1" customHeight="1">
      <c r="A840" s="171" t="s">
        <v>1651</v>
      </c>
      <c r="B840" s="175">
        <v>46073</v>
      </c>
      <c r="C840" s="171" t="s">
        <v>115</v>
      </c>
      <c r="D840" s="171" t="s">
        <v>135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46073</v>
      </c>
      <c r="K840" s="171" t="s">
        <v>125</v>
      </c>
      <c r="L840" s="171" t="s">
        <v>125</v>
      </c>
      <c r="M840" s="178">
        <v>0</v>
      </c>
      <c r="N840" s="176"/>
      <c r="O840" s="176"/>
      <c r="P840" s="179">
        <v>-21.84</v>
      </c>
    </row>
    <row r="841" spans="1:16" ht="19.5" hidden="1" customHeight="1">
      <c r="A841" s="171" t="s">
        <v>1652</v>
      </c>
      <c r="B841" s="175">
        <v>46073</v>
      </c>
      <c r="C841" s="171" t="s">
        <v>110</v>
      </c>
      <c r="D841" s="171" t="s">
        <v>24</v>
      </c>
      <c r="E841" s="171" t="s">
        <v>63</v>
      </c>
      <c r="F841" s="171" t="s">
        <v>898</v>
      </c>
      <c r="G841" s="171" t="s">
        <v>177</v>
      </c>
      <c r="H841" s="176">
        <v>1</v>
      </c>
      <c r="I841" s="177">
        <v>2757</v>
      </c>
      <c r="J841" s="175">
        <v>46072</v>
      </c>
      <c r="K841" s="171" t="s">
        <v>113</v>
      </c>
      <c r="L841" s="171" t="s">
        <v>114</v>
      </c>
      <c r="M841" s="178">
        <v>0.43</v>
      </c>
      <c r="N841" s="176"/>
      <c r="O841" s="176">
        <v>40</v>
      </c>
      <c r="P841" s="179">
        <v>-156.28</v>
      </c>
    </row>
    <row r="842" spans="1:16" ht="19.5" hidden="1" customHeight="1">
      <c r="A842" s="171" t="s">
        <v>1652</v>
      </c>
      <c r="B842" s="175">
        <v>46073</v>
      </c>
      <c r="C842" s="171" t="s">
        <v>127</v>
      </c>
      <c r="D842" s="171" t="s">
        <v>128</v>
      </c>
      <c r="E842" s="171" t="s">
        <v>63</v>
      </c>
      <c r="F842" s="171" t="s">
        <v>898</v>
      </c>
      <c r="G842" s="171" t="s">
        <v>177</v>
      </c>
      <c r="H842" s="176">
        <v>1</v>
      </c>
      <c r="I842" s="177">
        <v>2757</v>
      </c>
      <c r="J842" s="175">
        <v>46072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1350.71</v>
      </c>
    </row>
    <row r="843" spans="1:16" ht="19.5" hidden="1" customHeight="1">
      <c r="A843" s="171" t="s">
        <v>1652</v>
      </c>
      <c r="B843" s="175">
        <v>46073</v>
      </c>
      <c r="C843" s="171" t="s">
        <v>127</v>
      </c>
      <c r="D843" s="171" t="s">
        <v>129</v>
      </c>
      <c r="E843" s="171" t="s">
        <v>63</v>
      </c>
      <c r="F843" s="171" t="s">
        <v>898</v>
      </c>
      <c r="G843" s="171" t="s">
        <v>177</v>
      </c>
      <c r="H843" s="176">
        <v>1</v>
      </c>
      <c r="I843" s="177">
        <v>2757</v>
      </c>
      <c r="J843" s="175">
        <v>46072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13.51</v>
      </c>
    </row>
    <row r="844" spans="1:16" ht="19.5" hidden="1" customHeight="1">
      <c r="A844" s="171" t="s">
        <v>1652</v>
      </c>
      <c r="B844" s="175">
        <v>46073</v>
      </c>
      <c r="C844" s="171" t="s">
        <v>127</v>
      </c>
      <c r="D844" s="171" t="s">
        <v>130</v>
      </c>
      <c r="E844" s="171" t="s">
        <v>63</v>
      </c>
      <c r="F844" s="171" t="s">
        <v>898</v>
      </c>
      <c r="G844" s="171" t="s">
        <v>177</v>
      </c>
      <c r="H844" s="176">
        <v>1</v>
      </c>
      <c r="I844" s="177">
        <v>2757</v>
      </c>
      <c r="J844" s="175">
        <v>46072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1392.78</v>
      </c>
    </row>
    <row r="845" spans="1:16" ht="19.5" hidden="1" customHeight="1">
      <c r="A845" s="171" t="s">
        <v>1652</v>
      </c>
      <c r="B845" s="175">
        <v>46073</v>
      </c>
      <c r="C845" s="171" t="s">
        <v>131</v>
      </c>
      <c r="D845" s="171" t="s">
        <v>132</v>
      </c>
      <c r="E845" s="171" t="s">
        <v>63</v>
      </c>
      <c r="F845" s="171" t="s">
        <v>898</v>
      </c>
      <c r="G845" s="171" t="s">
        <v>177</v>
      </c>
      <c r="H845" s="176">
        <v>1</v>
      </c>
      <c r="I845" s="177">
        <v>2757</v>
      </c>
      <c r="J845" s="175">
        <v>46072</v>
      </c>
      <c r="K845" s="171" t="s">
        <v>113</v>
      </c>
      <c r="L845" s="171" t="s">
        <v>114</v>
      </c>
      <c r="M845" s="178">
        <v>0.43</v>
      </c>
      <c r="N845" s="176"/>
      <c r="O845" s="176"/>
      <c r="P845" s="179">
        <v>-1185.51</v>
      </c>
    </row>
    <row r="846" spans="1:16" ht="19.5" hidden="1" customHeight="1">
      <c r="A846" s="171" t="s">
        <v>1652</v>
      </c>
      <c r="B846" s="175">
        <v>46073</v>
      </c>
      <c r="C846" s="171" t="s">
        <v>115</v>
      </c>
      <c r="D846" s="171" t="s">
        <v>116</v>
      </c>
      <c r="E846" s="171" t="s">
        <v>63</v>
      </c>
      <c r="F846" s="171" t="s">
        <v>898</v>
      </c>
      <c r="G846" s="171" t="s">
        <v>177</v>
      </c>
      <c r="H846" s="176">
        <v>1</v>
      </c>
      <c r="I846" s="177">
        <v>2757</v>
      </c>
      <c r="J846" s="175">
        <v>46072</v>
      </c>
      <c r="K846" s="171" t="s">
        <v>113</v>
      </c>
      <c r="L846" s="171" t="s">
        <v>114</v>
      </c>
      <c r="M846" s="178">
        <v>0.43</v>
      </c>
      <c r="N846" s="176"/>
      <c r="O846" s="176"/>
      <c r="P846" s="179">
        <v>-10.58</v>
      </c>
    </row>
    <row r="847" spans="1:16" ht="19.5" hidden="1" customHeight="1">
      <c r="A847" s="171" t="s">
        <v>1494</v>
      </c>
      <c r="B847" s="175">
        <v>46073</v>
      </c>
      <c r="C847" s="171" t="s">
        <v>110</v>
      </c>
      <c r="D847" s="171" t="s">
        <v>24</v>
      </c>
      <c r="E847" s="171" t="s">
        <v>78</v>
      </c>
      <c r="F847" s="171" t="s">
        <v>176</v>
      </c>
      <c r="G847" s="171" t="s">
        <v>177</v>
      </c>
      <c r="H847" s="176">
        <v>1</v>
      </c>
      <c r="I847" s="177">
        <v>0</v>
      </c>
      <c r="J847" s="175">
        <v>46066</v>
      </c>
      <c r="K847" s="171" t="s">
        <v>113</v>
      </c>
      <c r="L847" s="171" t="s">
        <v>114</v>
      </c>
      <c r="M847" s="178">
        <v>0</v>
      </c>
      <c r="N847" s="176"/>
      <c r="O847" s="176">
        <v>44</v>
      </c>
      <c r="P847" s="179">
        <v>-56.94</v>
      </c>
    </row>
    <row r="848" spans="1:16" ht="19.5" hidden="1" customHeight="1">
      <c r="A848" s="171" t="s">
        <v>1494</v>
      </c>
      <c r="B848" s="175">
        <v>46073</v>
      </c>
      <c r="C848" s="171" t="s">
        <v>115</v>
      </c>
      <c r="D848" s="171" t="s">
        <v>116</v>
      </c>
      <c r="E848" s="171" t="s">
        <v>78</v>
      </c>
      <c r="F848" s="171" t="s">
        <v>176</v>
      </c>
      <c r="G848" s="171" t="s">
        <v>177</v>
      </c>
      <c r="H848" s="176">
        <v>1</v>
      </c>
      <c r="I848" s="177">
        <v>0</v>
      </c>
      <c r="J848" s="175">
        <v>46066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-15.37</v>
      </c>
    </row>
    <row r="849" spans="1:16" ht="19.5" hidden="1" customHeight="1">
      <c r="A849" s="171" t="s">
        <v>1494</v>
      </c>
      <c r="B849" s="175">
        <v>46073</v>
      </c>
      <c r="C849" s="171" t="s">
        <v>110</v>
      </c>
      <c r="D849" s="171" t="s">
        <v>117</v>
      </c>
      <c r="E849" s="171" t="s">
        <v>78</v>
      </c>
      <c r="F849" s="171" t="s">
        <v>176</v>
      </c>
      <c r="G849" s="171" t="s">
        <v>177</v>
      </c>
      <c r="H849" s="176">
        <v>1</v>
      </c>
      <c r="I849" s="177">
        <v>0</v>
      </c>
      <c r="J849" s="175">
        <v>46066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1494</v>
      </c>
      <c r="B850" s="175">
        <v>46073</v>
      </c>
      <c r="C850" s="171" t="s">
        <v>110</v>
      </c>
      <c r="D850" s="171" t="s">
        <v>118</v>
      </c>
      <c r="E850" s="171" t="s">
        <v>78</v>
      </c>
      <c r="F850" s="171" t="s">
        <v>176</v>
      </c>
      <c r="G850" s="171" t="s">
        <v>177</v>
      </c>
      <c r="H850" s="176">
        <v>1</v>
      </c>
      <c r="I850" s="177">
        <v>0</v>
      </c>
      <c r="J850" s="175">
        <v>46066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-56.94</v>
      </c>
    </row>
    <row r="851" spans="1:16" ht="19.5" hidden="1" customHeight="1">
      <c r="A851" s="171" t="s">
        <v>1494</v>
      </c>
      <c r="B851" s="175">
        <v>46073</v>
      </c>
      <c r="C851" s="171" t="s">
        <v>115</v>
      </c>
      <c r="D851" s="171" t="s">
        <v>119</v>
      </c>
      <c r="E851" s="171" t="s">
        <v>78</v>
      </c>
      <c r="F851" s="171" t="s">
        <v>176</v>
      </c>
      <c r="G851" s="171" t="s">
        <v>177</v>
      </c>
      <c r="H851" s="176">
        <v>1</v>
      </c>
      <c r="I851" s="177">
        <v>0</v>
      </c>
      <c r="J851" s="175">
        <v>46066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1652</v>
      </c>
      <c r="B852" s="175">
        <v>46073</v>
      </c>
      <c r="C852" s="171" t="s">
        <v>115</v>
      </c>
      <c r="D852" s="171" t="s">
        <v>135</v>
      </c>
      <c r="E852" s="171" t="s">
        <v>63</v>
      </c>
      <c r="F852" s="171" t="s">
        <v>898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-25.66</v>
      </c>
    </row>
    <row r="853" spans="1:16" ht="19.5" hidden="1" customHeight="1">
      <c r="A853" s="171" t="s">
        <v>1653</v>
      </c>
      <c r="B853" s="175">
        <v>46073</v>
      </c>
      <c r="C853" s="171" t="s">
        <v>110</v>
      </c>
      <c r="D853" s="171" t="s">
        <v>24</v>
      </c>
      <c r="E853" s="171" t="s">
        <v>48</v>
      </c>
      <c r="F853" s="171" t="s">
        <v>198</v>
      </c>
      <c r="G853" s="171" t="s">
        <v>112</v>
      </c>
      <c r="H853" s="176">
        <v>1</v>
      </c>
      <c r="I853" s="177">
        <v>1682</v>
      </c>
      <c r="J853" s="175">
        <v>46069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-113.51</v>
      </c>
    </row>
    <row r="854" spans="1:16" ht="19.5" hidden="1" customHeight="1">
      <c r="A854" s="171" t="s">
        <v>1653</v>
      </c>
      <c r="B854" s="175">
        <v>46073</v>
      </c>
      <c r="C854" s="171" t="s">
        <v>127</v>
      </c>
      <c r="D854" s="171" t="s">
        <v>128</v>
      </c>
      <c r="E854" s="171" t="s">
        <v>48</v>
      </c>
      <c r="F854" s="171" t="s">
        <v>198</v>
      </c>
      <c r="G854" s="171" t="s">
        <v>112</v>
      </c>
      <c r="H854" s="176">
        <v>1</v>
      </c>
      <c r="I854" s="177">
        <v>1682</v>
      </c>
      <c r="J854" s="175">
        <v>46069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896.19</v>
      </c>
    </row>
    <row r="855" spans="1:16" ht="19.5" hidden="1" customHeight="1">
      <c r="A855" s="171" t="s">
        <v>1653</v>
      </c>
      <c r="B855" s="175">
        <v>46073</v>
      </c>
      <c r="C855" s="171" t="s">
        <v>127</v>
      </c>
      <c r="D855" s="171" t="s">
        <v>129</v>
      </c>
      <c r="E855" s="171" t="s">
        <v>48</v>
      </c>
      <c r="F855" s="171" t="s">
        <v>198</v>
      </c>
      <c r="G855" s="171" t="s">
        <v>112</v>
      </c>
      <c r="H855" s="176">
        <v>1</v>
      </c>
      <c r="I855" s="177">
        <v>1682</v>
      </c>
      <c r="J855" s="175">
        <v>46069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8.9600000000000009</v>
      </c>
    </row>
    <row r="856" spans="1:16" ht="19.5" hidden="1" customHeight="1">
      <c r="A856" s="171" t="s">
        <v>1653</v>
      </c>
      <c r="B856" s="175">
        <v>46073</v>
      </c>
      <c r="C856" s="171" t="s">
        <v>127</v>
      </c>
      <c r="D856" s="171" t="s">
        <v>130</v>
      </c>
      <c r="E856" s="171" t="s">
        <v>48</v>
      </c>
      <c r="F856" s="171" t="s">
        <v>198</v>
      </c>
      <c r="G856" s="171" t="s">
        <v>112</v>
      </c>
      <c r="H856" s="176">
        <v>1</v>
      </c>
      <c r="I856" s="177">
        <v>1682</v>
      </c>
      <c r="J856" s="175">
        <v>46069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776.85</v>
      </c>
    </row>
    <row r="857" spans="1:16" ht="19.5" hidden="1" customHeight="1">
      <c r="A857" s="171" t="s">
        <v>1653</v>
      </c>
      <c r="B857" s="175">
        <v>46073</v>
      </c>
      <c r="C857" s="171" t="s">
        <v>131</v>
      </c>
      <c r="D857" s="171" t="s">
        <v>132</v>
      </c>
      <c r="E857" s="171" t="s">
        <v>48</v>
      </c>
      <c r="F857" s="171" t="s">
        <v>198</v>
      </c>
      <c r="G857" s="171" t="s">
        <v>112</v>
      </c>
      <c r="H857" s="176">
        <v>1</v>
      </c>
      <c r="I857" s="177">
        <v>1682</v>
      </c>
      <c r="J857" s="175">
        <v>46069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-723.26</v>
      </c>
    </row>
    <row r="858" spans="1:16" ht="19.5" hidden="1" customHeight="1">
      <c r="A858" s="171" t="s">
        <v>1653</v>
      </c>
      <c r="B858" s="175">
        <v>46073</v>
      </c>
      <c r="C858" s="171" t="s">
        <v>115</v>
      </c>
      <c r="D858" s="171" t="s">
        <v>116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1682</v>
      </c>
      <c r="J858" s="175">
        <v>46069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-17.47</v>
      </c>
    </row>
    <row r="859" spans="1:16" ht="19.5" hidden="1" customHeight="1">
      <c r="A859" s="171" t="s">
        <v>1654</v>
      </c>
      <c r="B859" s="175">
        <v>46073</v>
      </c>
      <c r="C859" s="171" t="s">
        <v>110</v>
      </c>
      <c r="D859" s="171" t="s">
        <v>24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2400</v>
      </c>
      <c r="J859" s="175">
        <v>46072</v>
      </c>
      <c r="K859" s="171" t="s">
        <v>113</v>
      </c>
      <c r="L859" s="171" t="s">
        <v>114</v>
      </c>
      <c r="M859" s="178">
        <v>0.43</v>
      </c>
      <c r="N859" s="176"/>
      <c r="O859" s="176">
        <v>40</v>
      </c>
      <c r="P859" s="179">
        <v>-131.82</v>
      </c>
    </row>
    <row r="860" spans="1:16" ht="19.5" hidden="1" customHeight="1">
      <c r="A860" s="171" t="s">
        <v>1654</v>
      </c>
      <c r="B860" s="175">
        <v>46073</v>
      </c>
      <c r="C860" s="171" t="s">
        <v>127</v>
      </c>
      <c r="D860" s="171" t="s">
        <v>128</v>
      </c>
      <c r="E860" s="171" t="s">
        <v>41</v>
      </c>
      <c r="F860" s="171" t="s">
        <v>138</v>
      </c>
      <c r="G860" s="171" t="s">
        <v>112</v>
      </c>
      <c r="H860" s="176">
        <v>1</v>
      </c>
      <c r="I860" s="177">
        <v>2400</v>
      </c>
      <c r="J860" s="175">
        <v>46072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1158.0999999999999</v>
      </c>
    </row>
    <row r="861" spans="1:16" ht="19.5" hidden="1" customHeight="1">
      <c r="A861" s="171" t="s">
        <v>1654</v>
      </c>
      <c r="B861" s="175">
        <v>46073</v>
      </c>
      <c r="C861" s="171" t="s">
        <v>127</v>
      </c>
      <c r="D861" s="171" t="s">
        <v>129</v>
      </c>
      <c r="E861" s="171" t="s">
        <v>41</v>
      </c>
      <c r="F861" s="171" t="s">
        <v>138</v>
      </c>
      <c r="G861" s="171" t="s">
        <v>112</v>
      </c>
      <c r="H861" s="176">
        <v>1</v>
      </c>
      <c r="I861" s="177">
        <v>2400</v>
      </c>
      <c r="J861" s="175">
        <v>46072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1654</v>
      </c>
      <c r="B862" s="175">
        <v>46073</v>
      </c>
      <c r="C862" s="171" t="s">
        <v>127</v>
      </c>
      <c r="D862" s="171" t="s">
        <v>130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2400</v>
      </c>
      <c r="J862" s="175">
        <v>46072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1241.9000000000001</v>
      </c>
    </row>
    <row r="863" spans="1:16" ht="19.5" hidden="1" customHeight="1">
      <c r="A863" s="171" t="s">
        <v>1654</v>
      </c>
      <c r="B863" s="175">
        <v>46073</v>
      </c>
      <c r="C863" s="171" t="s">
        <v>131</v>
      </c>
      <c r="D863" s="171" t="s">
        <v>132</v>
      </c>
      <c r="E863" s="171" t="s">
        <v>41</v>
      </c>
      <c r="F863" s="171" t="s">
        <v>138</v>
      </c>
      <c r="G863" s="171" t="s">
        <v>112</v>
      </c>
      <c r="H863" s="176">
        <v>1</v>
      </c>
      <c r="I863" s="177">
        <v>2400</v>
      </c>
      <c r="J863" s="175">
        <v>46072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-1032</v>
      </c>
    </row>
    <row r="864" spans="1:16" ht="19.5" hidden="1" customHeight="1">
      <c r="A864" s="171" t="s">
        <v>1654</v>
      </c>
      <c r="B864" s="175">
        <v>46073</v>
      </c>
      <c r="C864" s="171" t="s">
        <v>115</v>
      </c>
      <c r="D864" s="171" t="s">
        <v>116</v>
      </c>
      <c r="E864" s="171" t="s">
        <v>41</v>
      </c>
      <c r="F864" s="171" t="s">
        <v>138</v>
      </c>
      <c r="G864" s="171" t="s">
        <v>112</v>
      </c>
      <c r="H864" s="176">
        <v>1</v>
      </c>
      <c r="I864" s="177">
        <v>2400</v>
      </c>
      <c r="J864" s="175">
        <v>46072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-22.24</v>
      </c>
    </row>
    <row r="865" spans="1:16" ht="19.5" hidden="1" customHeight="1">
      <c r="A865" s="171" t="s">
        <v>1653</v>
      </c>
      <c r="B865" s="175">
        <v>46073</v>
      </c>
      <c r="C865" s="171" t="s">
        <v>115</v>
      </c>
      <c r="D865" s="171" t="s">
        <v>135</v>
      </c>
      <c r="E865" s="171" t="s">
        <v>48</v>
      </c>
      <c r="F865" s="171" t="s">
        <v>198</v>
      </c>
      <c r="G865" s="171" t="s">
        <v>112</v>
      </c>
      <c r="H865" s="176">
        <v>1</v>
      </c>
      <c r="I865" s="177">
        <v>0</v>
      </c>
      <c r="J865" s="175">
        <v>46069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-17.03</v>
      </c>
    </row>
    <row r="866" spans="1:16" ht="19.5" customHeight="1">
      <c r="A866" s="171" t="s">
        <v>1655</v>
      </c>
      <c r="B866" s="175">
        <v>46073</v>
      </c>
      <c r="C866" s="171" t="s">
        <v>1317</v>
      </c>
      <c r="D866" s="171" t="s">
        <v>508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46067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</v>
      </c>
    </row>
    <row r="867" spans="1:16" ht="19.5" hidden="1" customHeight="1">
      <c r="A867" s="171" t="s">
        <v>1655</v>
      </c>
      <c r="B867" s="175">
        <v>46073</v>
      </c>
      <c r="C867" s="171" t="s">
        <v>115</v>
      </c>
      <c r="D867" s="171" t="s">
        <v>510</v>
      </c>
      <c r="E867" s="171" t="s">
        <v>77</v>
      </c>
      <c r="F867" s="171" t="s">
        <v>194</v>
      </c>
      <c r="G867" s="171" t="s">
        <v>177</v>
      </c>
      <c r="H867" s="176">
        <v>1</v>
      </c>
      <c r="I867" s="177">
        <v>0</v>
      </c>
      <c r="J867" s="175">
        <v>46067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</v>
      </c>
    </row>
    <row r="868" spans="1:16" ht="19.5" hidden="1" customHeight="1">
      <c r="A868" s="171" t="s">
        <v>1656</v>
      </c>
      <c r="B868" s="175">
        <v>46073</v>
      </c>
      <c r="C868" s="171" t="s">
        <v>110</v>
      </c>
      <c r="D868" s="171" t="s">
        <v>24</v>
      </c>
      <c r="E868" s="171" t="s">
        <v>41</v>
      </c>
      <c r="F868" s="171" t="s">
        <v>138</v>
      </c>
      <c r="G868" s="171" t="s">
        <v>112</v>
      </c>
      <c r="H868" s="176">
        <v>1</v>
      </c>
      <c r="I868" s="177">
        <v>2400</v>
      </c>
      <c r="J868" s="175">
        <v>46068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-136.83000000000001</v>
      </c>
    </row>
    <row r="869" spans="1:16" ht="19.5" hidden="1" customHeight="1">
      <c r="A869" s="171" t="s">
        <v>1656</v>
      </c>
      <c r="B869" s="175">
        <v>46073</v>
      </c>
      <c r="C869" s="171" t="s">
        <v>127</v>
      </c>
      <c r="D869" s="171" t="s">
        <v>128</v>
      </c>
      <c r="E869" s="171" t="s">
        <v>41</v>
      </c>
      <c r="F869" s="171" t="s">
        <v>138</v>
      </c>
      <c r="G869" s="171" t="s">
        <v>112</v>
      </c>
      <c r="H869" s="176">
        <v>1</v>
      </c>
      <c r="I869" s="177">
        <v>2400</v>
      </c>
      <c r="J869" s="175">
        <v>46068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1187.26</v>
      </c>
    </row>
    <row r="870" spans="1:16" ht="19.5" hidden="1" customHeight="1">
      <c r="A870" s="171" t="s">
        <v>1656</v>
      </c>
      <c r="B870" s="175">
        <v>46073</v>
      </c>
      <c r="C870" s="171" t="s">
        <v>127</v>
      </c>
      <c r="D870" s="171" t="s">
        <v>129</v>
      </c>
      <c r="E870" s="171" t="s">
        <v>41</v>
      </c>
      <c r="F870" s="171" t="s">
        <v>138</v>
      </c>
      <c r="G870" s="171" t="s">
        <v>112</v>
      </c>
      <c r="H870" s="176">
        <v>1</v>
      </c>
      <c r="I870" s="177">
        <v>2400</v>
      </c>
      <c r="J870" s="175">
        <v>46068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11.87</v>
      </c>
    </row>
    <row r="871" spans="1:16" ht="19.5" hidden="1" customHeight="1">
      <c r="A871" s="171" t="s">
        <v>1656</v>
      </c>
      <c r="B871" s="175">
        <v>46073</v>
      </c>
      <c r="C871" s="171" t="s">
        <v>127</v>
      </c>
      <c r="D871" s="171" t="s">
        <v>130</v>
      </c>
      <c r="E871" s="171" t="s">
        <v>41</v>
      </c>
      <c r="F871" s="171" t="s">
        <v>138</v>
      </c>
      <c r="G871" s="171" t="s">
        <v>112</v>
      </c>
      <c r="H871" s="176">
        <v>1</v>
      </c>
      <c r="I871" s="177">
        <v>2400</v>
      </c>
      <c r="J871" s="175">
        <v>46068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1200.8699999999999</v>
      </c>
    </row>
    <row r="872" spans="1:16" ht="19.5" hidden="1" customHeight="1">
      <c r="A872" s="171" t="s">
        <v>1656</v>
      </c>
      <c r="B872" s="175">
        <v>46073</v>
      </c>
      <c r="C872" s="171" t="s">
        <v>131</v>
      </c>
      <c r="D872" s="171" t="s">
        <v>132</v>
      </c>
      <c r="E872" s="171" t="s">
        <v>41</v>
      </c>
      <c r="F872" s="171" t="s">
        <v>138</v>
      </c>
      <c r="G872" s="171" t="s">
        <v>112</v>
      </c>
      <c r="H872" s="176">
        <v>1</v>
      </c>
      <c r="I872" s="177">
        <v>2400</v>
      </c>
      <c r="J872" s="175">
        <v>46068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-1032</v>
      </c>
    </row>
    <row r="873" spans="1:16" ht="19.5" hidden="1" customHeight="1">
      <c r="A873" s="171" t="s">
        <v>1656</v>
      </c>
      <c r="B873" s="175">
        <v>46073</v>
      </c>
      <c r="C873" s="171" t="s">
        <v>115</v>
      </c>
      <c r="D873" s="171" t="s">
        <v>116</v>
      </c>
      <c r="E873" s="171" t="s">
        <v>41</v>
      </c>
      <c r="F873" s="171" t="s">
        <v>138</v>
      </c>
      <c r="G873" s="171" t="s">
        <v>112</v>
      </c>
      <c r="H873" s="176">
        <v>1</v>
      </c>
      <c r="I873" s="177">
        <v>2400</v>
      </c>
      <c r="J873" s="175">
        <v>46068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-21.79</v>
      </c>
    </row>
    <row r="874" spans="1:16" ht="19.5" hidden="1" customHeight="1">
      <c r="A874" s="171" t="s">
        <v>1656</v>
      </c>
      <c r="B874" s="175">
        <v>46073</v>
      </c>
      <c r="C874" s="171" t="s">
        <v>115</v>
      </c>
      <c r="D874" s="171" t="s">
        <v>135</v>
      </c>
      <c r="E874" s="171" t="s">
        <v>41</v>
      </c>
      <c r="F874" s="171" t="s">
        <v>138</v>
      </c>
      <c r="G874" s="171" t="s">
        <v>112</v>
      </c>
      <c r="H874" s="176">
        <v>1</v>
      </c>
      <c r="I874" s="177">
        <v>0</v>
      </c>
      <c r="J874" s="175">
        <v>46068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-22.56</v>
      </c>
    </row>
    <row r="875" spans="1:16" ht="19.5" hidden="1" customHeight="1">
      <c r="A875" s="171" t="s">
        <v>1657</v>
      </c>
      <c r="B875" s="175">
        <v>46073</v>
      </c>
      <c r="C875" s="171" t="s">
        <v>110</v>
      </c>
      <c r="D875" s="171" t="s">
        <v>24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2400</v>
      </c>
      <c r="J875" s="175">
        <v>46069</v>
      </c>
      <c r="K875" s="171" t="s">
        <v>113</v>
      </c>
      <c r="L875" s="171" t="s">
        <v>114</v>
      </c>
      <c r="M875" s="178">
        <v>0.43</v>
      </c>
      <c r="N875" s="176"/>
      <c r="O875" s="176">
        <v>40</v>
      </c>
      <c r="P875" s="179">
        <v>-131.82</v>
      </c>
    </row>
    <row r="876" spans="1:16" ht="19.5" hidden="1" customHeight="1">
      <c r="A876" s="171" t="s">
        <v>1657</v>
      </c>
      <c r="B876" s="175">
        <v>46073</v>
      </c>
      <c r="C876" s="171" t="s">
        <v>127</v>
      </c>
      <c r="D876" s="171" t="s">
        <v>128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1066.67</v>
      </c>
    </row>
    <row r="877" spans="1:16" ht="19.5" hidden="1" customHeight="1">
      <c r="A877" s="171" t="s">
        <v>1657</v>
      </c>
      <c r="B877" s="175">
        <v>46073</v>
      </c>
      <c r="C877" s="171" t="s">
        <v>127</v>
      </c>
      <c r="D877" s="171" t="s">
        <v>129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10.67</v>
      </c>
    </row>
    <row r="878" spans="1:16" ht="19.5" hidden="1" customHeight="1">
      <c r="A878" s="171" t="s">
        <v>1657</v>
      </c>
      <c r="B878" s="175">
        <v>46073</v>
      </c>
      <c r="C878" s="171" t="s">
        <v>127</v>
      </c>
      <c r="D878" s="171" t="s">
        <v>130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1322.66</v>
      </c>
    </row>
    <row r="879" spans="1:16" ht="19.5" hidden="1" customHeight="1">
      <c r="A879" s="171" t="s">
        <v>1657</v>
      </c>
      <c r="B879" s="175">
        <v>46073</v>
      </c>
      <c r="C879" s="171" t="s">
        <v>131</v>
      </c>
      <c r="D879" s="171" t="s">
        <v>132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-1032</v>
      </c>
    </row>
    <row r="880" spans="1:16" ht="19.5" hidden="1" customHeight="1">
      <c r="A880" s="171" t="s">
        <v>1657</v>
      </c>
      <c r="B880" s="175">
        <v>46073</v>
      </c>
      <c r="C880" s="171" t="s">
        <v>115</v>
      </c>
      <c r="D880" s="171" t="s">
        <v>116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46069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-11.23</v>
      </c>
    </row>
    <row r="881" spans="1:16" ht="19.5" hidden="1" customHeight="1">
      <c r="A881" s="171" t="s">
        <v>1658</v>
      </c>
      <c r="B881" s="175">
        <v>46073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46073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-21.86</v>
      </c>
    </row>
    <row r="882" spans="1:16" ht="19.5" hidden="1" customHeight="1">
      <c r="A882" s="171" t="s">
        <v>1546</v>
      </c>
      <c r="B882" s="175">
        <v>46073</v>
      </c>
      <c r="C882" s="171" t="s">
        <v>115</v>
      </c>
      <c r="D882" s="171" t="s">
        <v>135</v>
      </c>
      <c r="E882" s="171" t="s">
        <v>42</v>
      </c>
      <c r="F882" s="171" t="s">
        <v>248</v>
      </c>
      <c r="G882" s="171" t="s">
        <v>112</v>
      </c>
      <c r="H882" s="176">
        <v>1</v>
      </c>
      <c r="I882" s="177">
        <v>0</v>
      </c>
      <c r="J882" s="175">
        <v>46070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15.5</v>
      </c>
    </row>
    <row r="883" spans="1:16" ht="19.5" hidden="1" customHeight="1">
      <c r="A883" s="171" t="s">
        <v>1659</v>
      </c>
      <c r="B883" s="175">
        <v>46073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2400</v>
      </c>
      <c r="J883" s="175">
        <v>46072</v>
      </c>
      <c r="K883" s="171" t="s">
        <v>113</v>
      </c>
      <c r="L883" s="171" t="s">
        <v>114</v>
      </c>
      <c r="M883" s="178">
        <v>0.43</v>
      </c>
      <c r="N883" s="176"/>
      <c r="O883" s="176">
        <v>40</v>
      </c>
      <c r="P883" s="179">
        <v>-131.82</v>
      </c>
    </row>
    <row r="884" spans="1:16" ht="19.5" hidden="1" customHeight="1">
      <c r="A884" s="171" t="s">
        <v>1659</v>
      </c>
      <c r="B884" s="175">
        <v>46073</v>
      </c>
      <c r="C884" s="171" t="s">
        <v>127</v>
      </c>
      <c r="D884" s="171" t="s">
        <v>128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2400</v>
      </c>
      <c r="J884" s="175">
        <v>46072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991.43</v>
      </c>
    </row>
    <row r="885" spans="1:16" ht="19.5" hidden="1" customHeight="1">
      <c r="A885" s="171" t="s">
        <v>1659</v>
      </c>
      <c r="B885" s="175">
        <v>46073</v>
      </c>
      <c r="C885" s="171" t="s">
        <v>127</v>
      </c>
      <c r="D885" s="171" t="s">
        <v>129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2400</v>
      </c>
      <c r="J885" s="175">
        <v>46072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9.91</v>
      </c>
    </row>
    <row r="886" spans="1:16" ht="19.5" hidden="1" customHeight="1">
      <c r="A886" s="171" t="s">
        <v>1659</v>
      </c>
      <c r="B886" s="175">
        <v>46073</v>
      </c>
      <c r="C886" s="171" t="s">
        <v>127</v>
      </c>
      <c r="D886" s="171" t="s">
        <v>130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2400</v>
      </c>
      <c r="J886" s="175">
        <v>46072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1398.66</v>
      </c>
    </row>
    <row r="887" spans="1:16" ht="19.5" hidden="1" customHeight="1">
      <c r="A887" s="171" t="s">
        <v>1659</v>
      </c>
      <c r="B887" s="175">
        <v>46073</v>
      </c>
      <c r="C887" s="171" t="s">
        <v>131</v>
      </c>
      <c r="D887" s="171" t="s">
        <v>132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2400</v>
      </c>
      <c r="J887" s="175">
        <v>46072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-1032</v>
      </c>
    </row>
    <row r="888" spans="1:16" ht="19.5" hidden="1" customHeight="1">
      <c r="A888" s="171" t="s">
        <v>1659</v>
      </c>
      <c r="B888" s="175">
        <v>46073</v>
      </c>
      <c r="C888" s="171" t="s">
        <v>115</v>
      </c>
      <c r="D888" s="171" t="s">
        <v>116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2400</v>
      </c>
      <c r="J888" s="175">
        <v>46072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-10.99</v>
      </c>
    </row>
    <row r="889" spans="1:16" ht="19.5" hidden="1" customHeight="1">
      <c r="A889" s="171" t="s">
        <v>1660</v>
      </c>
      <c r="B889" s="175">
        <v>46073</v>
      </c>
      <c r="C889" s="171" t="s">
        <v>110</v>
      </c>
      <c r="D889" s="171" t="s">
        <v>24</v>
      </c>
      <c r="E889" s="171" t="s">
        <v>43</v>
      </c>
      <c r="F889" s="171" t="s">
        <v>481</v>
      </c>
      <c r="G889" s="171" t="s">
        <v>214</v>
      </c>
      <c r="H889" s="176">
        <v>1</v>
      </c>
      <c r="I889" s="177">
        <v>1675</v>
      </c>
      <c r="J889" s="175">
        <v>46071</v>
      </c>
      <c r="K889" s="171" t="s">
        <v>113</v>
      </c>
      <c r="L889" s="171" t="s">
        <v>114</v>
      </c>
      <c r="M889" s="178">
        <v>0.43</v>
      </c>
      <c r="N889" s="176"/>
      <c r="O889" s="176">
        <v>41</v>
      </c>
      <c r="P889" s="179">
        <v>-117.26</v>
      </c>
    </row>
    <row r="890" spans="1:16" ht="19.5" hidden="1" customHeight="1">
      <c r="A890" s="171" t="s">
        <v>1660</v>
      </c>
      <c r="B890" s="175">
        <v>46073</v>
      </c>
      <c r="C890" s="171" t="s">
        <v>127</v>
      </c>
      <c r="D890" s="171" t="s">
        <v>128</v>
      </c>
      <c r="E890" s="171" t="s">
        <v>43</v>
      </c>
      <c r="F890" s="171" t="s">
        <v>481</v>
      </c>
      <c r="G890" s="171" t="s">
        <v>214</v>
      </c>
      <c r="H890" s="176">
        <v>1</v>
      </c>
      <c r="I890" s="177">
        <v>1675</v>
      </c>
      <c r="J890" s="175">
        <v>46071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713.33</v>
      </c>
    </row>
    <row r="891" spans="1:16" ht="19.5" hidden="1" customHeight="1">
      <c r="A891" s="171" t="s">
        <v>1660</v>
      </c>
      <c r="B891" s="175">
        <v>46073</v>
      </c>
      <c r="C891" s="171" t="s">
        <v>127</v>
      </c>
      <c r="D891" s="171" t="s">
        <v>129</v>
      </c>
      <c r="E891" s="171" t="s">
        <v>43</v>
      </c>
      <c r="F891" s="171" t="s">
        <v>481</v>
      </c>
      <c r="G891" s="171" t="s">
        <v>214</v>
      </c>
      <c r="H891" s="176">
        <v>1</v>
      </c>
      <c r="I891" s="177">
        <v>1675</v>
      </c>
      <c r="J891" s="175">
        <v>46071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7.13</v>
      </c>
    </row>
    <row r="892" spans="1:16" ht="19.5" hidden="1" customHeight="1">
      <c r="A892" s="171" t="s">
        <v>1660</v>
      </c>
      <c r="B892" s="175">
        <v>46073</v>
      </c>
      <c r="C892" s="171" t="s">
        <v>127</v>
      </c>
      <c r="D892" s="171" t="s">
        <v>130</v>
      </c>
      <c r="E892" s="171" t="s">
        <v>43</v>
      </c>
      <c r="F892" s="171" t="s">
        <v>481</v>
      </c>
      <c r="G892" s="171" t="s">
        <v>214</v>
      </c>
      <c r="H892" s="176">
        <v>1</v>
      </c>
      <c r="I892" s="177">
        <v>1675</v>
      </c>
      <c r="J892" s="175">
        <v>46071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954.54</v>
      </c>
    </row>
    <row r="893" spans="1:16" ht="19.5" hidden="1" customHeight="1">
      <c r="A893" s="171" t="s">
        <v>1660</v>
      </c>
      <c r="B893" s="175">
        <v>46073</v>
      </c>
      <c r="C893" s="171" t="s">
        <v>131</v>
      </c>
      <c r="D893" s="171" t="s">
        <v>132</v>
      </c>
      <c r="E893" s="171" t="s">
        <v>43</v>
      </c>
      <c r="F893" s="171" t="s">
        <v>481</v>
      </c>
      <c r="G893" s="171" t="s">
        <v>214</v>
      </c>
      <c r="H893" s="176">
        <v>1</v>
      </c>
      <c r="I893" s="177">
        <v>1675</v>
      </c>
      <c r="J893" s="175">
        <v>46071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-720.25</v>
      </c>
    </row>
    <row r="894" spans="1:16" ht="19.5" hidden="1" customHeight="1">
      <c r="A894" s="171" t="s">
        <v>1660</v>
      </c>
      <c r="B894" s="175">
        <v>46073</v>
      </c>
      <c r="C894" s="171" t="s">
        <v>115</v>
      </c>
      <c r="D894" s="171" t="s">
        <v>116</v>
      </c>
      <c r="E894" s="171" t="s">
        <v>43</v>
      </c>
      <c r="F894" s="171" t="s">
        <v>481</v>
      </c>
      <c r="G894" s="171" t="s">
        <v>214</v>
      </c>
      <c r="H894" s="176">
        <v>1</v>
      </c>
      <c r="I894" s="177">
        <v>1675</v>
      </c>
      <c r="J894" s="175">
        <v>46071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-9.0399999999999991</v>
      </c>
    </row>
    <row r="895" spans="1:16" ht="19.5" hidden="1" customHeight="1">
      <c r="A895" s="171" t="s">
        <v>1661</v>
      </c>
      <c r="B895" s="175">
        <v>46073</v>
      </c>
      <c r="C895" s="171" t="s">
        <v>110</v>
      </c>
      <c r="D895" s="171" t="s">
        <v>24</v>
      </c>
      <c r="E895" s="171" t="s">
        <v>66</v>
      </c>
      <c r="F895" s="171" t="s">
        <v>602</v>
      </c>
      <c r="G895" s="171" t="s">
        <v>177</v>
      </c>
      <c r="H895" s="176">
        <v>1</v>
      </c>
      <c r="I895" s="177">
        <v>0</v>
      </c>
      <c r="J895" s="175">
        <v>46057</v>
      </c>
      <c r="K895" s="171" t="s">
        <v>113</v>
      </c>
      <c r="L895" s="171" t="s">
        <v>114</v>
      </c>
      <c r="M895" s="178">
        <v>0</v>
      </c>
      <c r="N895" s="176"/>
      <c r="O895" s="176">
        <v>42</v>
      </c>
      <c r="P895" s="179">
        <v>-56.94</v>
      </c>
    </row>
    <row r="896" spans="1:16" ht="19.5" hidden="1" customHeight="1">
      <c r="A896" s="171" t="s">
        <v>1661</v>
      </c>
      <c r="B896" s="175">
        <v>46073</v>
      </c>
      <c r="C896" s="171" t="s">
        <v>115</v>
      </c>
      <c r="D896" s="171" t="s">
        <v>116</v>
      </c>
      <c r="E896" s="171" t="s">
        <v>66</v>
      </c>
      <c r="F896" s="171" t="s">
        <v>602</v>
      </c>
      <c r="G896" s="171" t="s">
        <v>177</v>
      </c>
      <c r="H896" s="176">
        <v>1</v>
      </c>
      <c r="I896" s="177">
        <v>0</v>
      </c>
      <c r="J896" s="175">
        <v>46057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-11.47</v>
      </c>
    </row>
    <row r="897" spans="1:16" ht="19.5" hidden="1" customHeight="1">
      <c r="A897" s="171" t="s">
        <v>1661</v>
      </c>
      <c r="B897" s="175">
        <v>46073</v>
      </c>
      <c r="C897" s="171" t="s">
        <v>110</v>
      </c>
      <c r="D897" s="171" t="s">
        <v>117</v>
      </c>
      <c r="E897" s="171" t="s">
        <v>66</v>
      </c>
      <c r="F897" s="171" t="s">
        <v>602</v>
      </c>
      <c r="G897" s="171" t="s">
        <v>177</v>
      </c>
      <c r="H897" s="176">
        <v>1</v>
      </c>
      <c r="I897" s="177">
        <v>0</v>
      </c>
      <c r="J897" s="175">
        <v>46057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1661</v>
      </c>
      <c r="B898" s="175">
        <v>46073</v>
      </c>
      <c r="C898" s="171" t="s">
        <v>110</v>
      </c>
      <c r="D898" s="171" t="s">
        <v>118</v>
      </c>
      <c r="E898" s="171" t="s">
        <v>66</v>
      </c>
      <c r="F898" s="171" t="s">
        <v>602</v>
      </c>
      <c r="G898" s="171" t="s">
        <v>177</v>
      </c>
      <c r="H898" s="176">
        <v>1</v>
      </c>
      <c r="I898" s="177">
        <v>0</v>
      </c>
      <c r="J898" s="175">
        <v>46057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-56.94</v>
      </c>
    </row>
    <row r="899" spans="1:16" ht="19.5" hidden="1" customHeight="1">
      <c r="A899" s="171" t="s">
        <v>1661</v>
      </c>
      <c r="B899" s="175">
        <v>46073</v>
      </c>
      <c r="C899" s="171" t="s">
        <v>115</v>
      </c>
      <c r="D899" s="171" t="s">
        <v>119</v>
      </c>
      <c r="E899" s="171" t="s">
        <v>66</v>
      </c>
      <c r="F899" s="171" t="s">
        <v>602</v>
      </c>
      <c r="G899" s="171" t="s">
        <v>177</v>
      </c>
      <c r="H899" s="176">
        <v>1</v>
      </c>
      <c r="I899" s="177">
        <v>0</v>
      </c>
      <c r="J899" s="175">
        <v>46057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1662</v>
      </c>
      <c r="B900" s="175">
        <v>46073</v>
      </c>
      <c r="C900" s="171" t="s">
        <v>110</v>
      </c>
      <c r="D900" s="171" t="s">
        <v>24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5000</v>
      </c>
      <c r="J900" s="175">
        <v>46068</v>
      </c>
      <c r="K900" s="171" t="s">
        <v>113</v>
      </c>
      <c r="L900" s="171" t="s">
        <v>114</v>
      </c>
      <c r="M900" s="178">
        <v>0.43</v>
      </c>
      <c r="N900" s="176"/>
      <c r="O900" s="176">
        <v>41</v>
      </c>
      <c r="P900" s="179">
        <v>-222.69</v>
      </c>
    </row>
    <row r="901" spans="1:16" ht="19.5" hidden="1" customHeight="1">
      <c r="A901" s="171" t="s">
        <v>1662</v>
      </c>
      <c r="B901" s="175">
        <v>46073</v>
      </c>
      <c r="C901" s="171" t="s">
        <v>127</v>
      </c>
      <c r="D901" s="171" t="s">
        <v>128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5000</v>
      </c>
      <c r="J901" s="175">
        <v>46068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1812.38</v>
      </c>
    </row>
    <row r="902" spans="1:16" ht="19.5" hidden="1" customHeight="1">
      <c r="A902" s="171" t="s">
        <v>1662</v>
      </c>
      <c r="B902" s="175">
        <v>46073</v>
      </c>
      <c r="C902" s="171" t="s">
        <v>127</v>
      </c>
      <c r="D902" s="171" t="s">
        <v>129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5000</v>
      </c>
      <c r="J902" s="175">
        <v>46068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18.12</v>
      </c>
    </row>
    <row r="903" spans="1:16" ht="19.5" hidden="1" customHeight="1">
      <c r="A903" s="171" t="s">
        <v>1662</v>
      </c>
      <c r="B903" s="175">
        <v>46073</v>
      </c>
      <c r="C903" s="171" t="s">
        <v>127</v>
      </c>
      <c r="D903" s="171" t="s">
        <v>130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5000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3169.5</v>
      </c>
    </row>
    <row r="904" spans="1:16" ht="19.5" hidden="1" customHeight="1">
      <c r="A904" s="171" t="s">
        <v>1662</v>
      </c>
      <c r="B904" s="175">
        <v>46073</v>
      </c>
      <c r="C904" s="171" t="s">
        <v>131</v>
      </c>
      <c r="D904" s="171" t="s">
        <v>132</v>
      </c>
      <c r="E904" s="171" t="s">
        <v>79</v>
      </c>
      <c r="F904" s="171" t="s">
        <v>441</v>
      </c>
      <c r="G904" s="171" t="s">
        <v>177</v>
      </c>
      <c r="H904" s="176">
        <v>1</v>
      </c>
      <c r="I904" s="177">
        <v>5000</v>
      </c>
      <c r="J904" s="175">
        <v>46068</v>
      </c>
      <c r="K904" s="171" t="s">
        <v>113</v>
      </c>
      <c r="L904" s="171" t="s">
        <v>114</v>
      </c>
      <c r="M904" s="178">
        <v>0.43</v>
      </c>
      <c r="N904" s="176"/>
      <c r="O904" s="176"/>
      <c r="P904" s="179">
        <v>-2150</v>
      </c>
    </row>
    <row r="905" spans="1:16" ht="19.5" hidden="1" customHeight="1">
      <c r="A905" s="171" t="s">
        <v>1662</v>
      </c>
      <c r="B905" s="175">
        <v>46073</v>
      </c>
      <c r="C905" s="171" t="s">
        <v>115</v>
      </c>
      <c r="D905" s="171" t="s">
        <v>116</v>
      </c>
      <c r="E905" s="171" t="s">
        <v>79</v>
      </c>
      <c r="F905" s="171" t="s">
        <v>441</v>
      </c>
      <c r="G905" s="171" t="s">
        <v>177</v>
      </c>
      <c r="H905" s="176">
        <v>1</v>
      </c>
      <c r="I905" s="177">
        <v>5000</v>
      </c>
      <c r="J905" s="175">
        <v>46068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-18.399999999999999</v>
      </c>
    </row>
    <row r="906" spans="1:16" ht="19.5" hidden="1" customHeight="1">
      <c r="A906" s="171" t="s">
        <v>1663</v>
      </c>
      <c r="B906" s="175">
        <v>46073</v>
      </c>
      <c r="C906" s="171" t="s">
        <v>110</v>
      </c>
      <c r="D906" s="171" t="s">
        <v>24</v>
      </c>
      <c r="E906" s="171" t="s">
        <v>42</v>
      </c>
      <c r="F906" s="171" t="s">
        <v>248</v>
      </c>
      <c r="G906" s="171" t="s">
        <v>112</v>
      </c>
      <c r="H906" s="176">
        <v>1</v>
      </c>
      <c r="I906" s="177">
        <v>0</v>
      </c>
      <c r="J906" s="175">
        <v>46063</v>
      </c>
      <c r="K906" s="171" t="s">
        <v>113</v>
      </c>
      <c r="L906" s="171" t="s">
        <v>114</v>
      </c>
      <c r="M906" s="178">
        <v>0</v>
      </c>
      <c r="N906" s="176"/>
      <c r="O906" s="176">
        <v>44</v>
      </c>
      <c r="P906" s="179">
        <v>-151.84</v>
      </c>
    </row>
    <row r="907" spans="1:16" ht="19.5" hidden="1" customHeight="1">
      <c r="A907" s="171" t="s">
        <v>1664</v>
      </c>
      <c r="B907" s="175">
        <v>46073</v>
      </c>
      <c r="C907" s="171" t="s">
        <v>110</v>
      </c>
      <c r="D907" s="171" t="s">
        <v>24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6500</v>
      </c>
      <c r="J907" s="175">
        <v>46070</v>
      </c>
      <c r="K907" s="171" t="s">
        <v>113</v>
      </c>
      <c r="L907" s="171" t="s">
        <v>114</v>
      </c>
      <c r="M907" s="178">
        <v>0.43</v>
      </c>
      <c r="N907" s="176"/>
      <c r="O907" s="176">
        <v>42</v>
      </c>
      <c r="P907" s="179">
        <v>-274.64999999999998</v>
      </c>
    </row>
    <row r="908" spans="1:16" ht="19.5" hidden="1" customHeight="1">
      <c r="A908" s="171" t="s">
        <v>1664</v>
      </c>
      <c r="B908" s="175">
        <v>46073</v>
      </c>
      <c r="C908" s="171" t="s">
        <v>127</v>
      </c>
      <c r="D908" s="171" t="s">
        <v>128</v>
      </c>
      <c r="E908" s="171" t="s">
        <v>78</v>
      </c>
      <c r="F908" s="171" t="s">
        <v>176</v>
      </c>
      <c r="G908" s="171" t="s">
        <v>177</v>
      </c>
      <c r="H908" s="176">
        <v>1</v>
      </c>
      <c r="I908" s="177">
        <v>6500</v>
      </c>
      <c r="J908" s="175">
        <v>46070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2428.5700000000002</v>
      </c>
    </row>
    <row r="909" spans="1:16" ht="19.5" hidden="1" customHeight="1">
      <c r="A909" s="171" t="s">
        <v>1664</v>
      </c>
      <c r="B909" s="175">
        <v>46073</v>
      </c>
      <c r="C909" s="171" t="s">
        <v>127</v>
      </c>
      <c r="D909" s="171" t="s">
        <v>129</v>
      </c>
      <c r="E909" s="171" t="s">
        <v>78</v>
      </c>
      <c r="F909" s="171" t="s">
        <v>176</v>
      </c>
      <c r="G909" s="171" t="s">
        <v>177</v>
      </c>
      <c r="H909" s="176">
        <v>1</v>
      </c>
      <c r="I909" s="177">
        <v>6500</v>
      </c>
      <c r="J909" s="175">
        <v>46070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24.29</v>
      </c>
    </row>
    <row r="910" spans="1:16" ht="19.5" hidden="1" customHeight="1">
      <c r="A910" s="171" t="s">
        <v>1664</v>
      </c>
      <c r="B910" s="175">
        <v>46073</v>
      </c>
      <c r="C910" s="171" t="s">
        <v>127</v>
      </c>
      <c r="D910" s="171" t="s">
        <v>130</v>
      </c>
      <c r="E910" s="171" t="s">
        <v>78</v>
      </c>
      <c r="F910" s="171" t="s">
        <v>176</v>
      </c>
      <c r="G910" s="171" t="s">
        <v>177</v>
      </c>
      <c r="H910" s="176">
        <v>1</v>
      </c>
      <c r="I910" s="177">
        <v>6500</v>
      </c>
      <c r="J910" s="175">
        <v>46070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4047.14</v>
      </c>
    </row>
    <row r="911" spans="1:16" ht="19.5" hidden="1" customHeight="1">
      <c r="A911" s="171" t="s">
        <v>1664</v>
      </c>
      <c r="B911" s="175">
        <v>46073</v>
      </c>
      <c r="C911" s="171" t="s">
        <v>131</v>
      </c>
      <c r="D911" s="171" t="s">
        <v>132</v>
      </c>
      <c r="E911" s="171" t="s">
        <v>78</v>
      </c>
      <c r="F911" s="171" t="s">
        <v>176</v>
      </c>
      <c r="G911" s="171" t="s">
        <v>177</v>
      </c>
      <c r="H911" s="176">
        <v>1</v>
      </c>
      <c r="I911" s="177">
        <v>6500</v>
      </c>
      <c r="J911" s="175">
        <v>46070</v>
      </c>
      <c r="K911" s="171" t="s">
        <v>113</v>
      </c>
      <c r="L911" s="171" t="s">
        <v>114</v>
      </c>
      <c r="M911" s="178">
        <v>0.43</v>
      </c>
      <c r="N911" s="176"/>
      <c r="O911" s="176"/>
      <c r="P911" s="179">
        <v>-2795</v>
      </c>
    </row>
    <row r="912" spans="1:16" ht="19.5" hidden="1" customHeight="1">
      <c r="A912" s="171" t="s">
        <v>1664</v>
      </c>
      <c r="B912" s="175">
        <v>46073</v>
      </c>
      <c r="C912" s="171" t="s">
        <v>115</v>
      </c>
      <c r="D912" s="171" t="s">
        <v>116</v>
      </c>
      <c r="E912" s="171" t="s">
        <v>78</v>
      </c>
      <c r="F912" s="171" t="s">
        <v>176</v>
      </c>
      <c r="G912" s="171" t="s">
        <v>177</v>
      </c>
      <c r="H912" s="176">
        <v>1</v>
      </c>
      <c r="I912" s="177">
        <v>6500</v>
      </c>
      <c r="J912" s="175">
        <v>46070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-14.48</v>
      </c>
    </row>
    <row r="913" spans="1:16" ht="19.5" hidden="1" customHeight="1">
      <c r="A913" s="171" t="s">
        <v>1665</v>
      </c>
      <c r="B913" s="175">
        <v>46073</v>
      </c>
      <c r="C913" s="171" t="s">
        <v>110</v>
      </c>
      <c r="D913" s="171" t="s">
        <v>24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46061</v>
      </c>
      <c r="K913" s="171" t="s">
        <v>113</v>
      </c>
      <c r="L913" s="171" t="s">
        <v>114</v>
      </c>
      <c r="M913" s="178">
        <v>0</v>
      </c>
      <c r="N913" s="176"/>
      <c r="O913" s="176">
        <v>45</v>
      </c>
      <c r="P913" s="179">
        <v>-46.77</v>
      </c>
    </row>
    <row r="914" spans="1:16" ht="19.5" hidden="1" customHeight="1">
      <c r="A914" s="171" t="s">
        <v>1666</v>
      </c>
      <c r="B914" s="175">
        <v>46073</v>
      </c>
      <c r="C914" s="171" t="s">
        <v>110</v>
      </c>
      <c r="D914" s="171" t="s">
        <v>24</v>
      </c>
      <c r="E914" s="171" t="s">
        <v>77</v>
      </c>
      <c r="F914" s="171" t="s">
        <v>194</v>
      </c>
      <c r="G914" s="171" t="s">
        <v>177</v>
      </c>
      <c r="H914" s="176">
        <v>1</v>
      </c>
      <c r="I914" s="177">
        <v>0</v>
      </c>
      <c r="J914" s="175">
        <v>46063</v>
      </c>
      <c r="K914" s="171" t="s">
        <v>113</v>
      </c>
      <c r="L914" s="171" t="s">
        <v>114</v>
      </c>
      <c r="M914" s="178">
        <v>0</v>
      </c>
      <c r="N914" s="176"/>
      <c r="O914" s="176">
        <v>44</v>
      </c>
      <c r="P914" s="179">
        <v>-56.94</v>
      </c>
    </row>
    <row r="915" spans="1:16" ht="19.5" hidden="1" customHeight="1">
      <c r="A915" s="171" t="s">
        <v>1666</v>
      </c>
      <c r="B915" s="175">
        <v>46073</v>
      </c>
      <c r="C915" s="171" t="s">
        <v>115</v>
      </c>
      <c r="D915" s="171" t="s">
        <v>116</v>
      </c>
      <c r="E915" s="171" t="s">
        <v>77</v>
      </c>
      <c r="F915" s="171" t="s">
        <v>194</v>
      </c>
      <c r="G915" s="171" t="s">
        <v>177</v>
      </c>
      <c r="H915" s="176">
        <v>1</v>
      </c>
      <c r="I915" s="177">
        <v>0</v>
      </c>
      <c r="J915" s="175">
        <v>46063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-12.1</v>
      </c>
    </row>
    <row r="916" spans="1:16" ht="19.5" hidden="1" customHeight="1">
      <c r="A916" s="171" t="s">
        <v>1662</v>
      </c>
      <c r="B916" s="175">
        <v>46073</v>
      </c>
      <c r="C916" s="171" t="s">
        <v>115</v>
      </c>
      <c r="D916" s="171" t="s">
        <v>135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0</v>
      </c>
      <c r="J916" s="175">
        <v>46068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-34.44</v>
      </c>
    </row>
    <row r="917" spans="1:16" ht="19.5" hidden="1" customHeight="1">
      <c r="A917" s="171" t="s">
        <v>1667</v>
      </c>
      <c r="B917" s="175">
        <v>46073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46073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-9.64</v>
      </c>
    </row>
    <row r="918" spans="1:16" ht="19.5" hidden="1" customHeight="1">
      <c r="A918" s="171" t="s">
        <v>1668</v>
      </c>
      <c r="B918" s="175">
        <v>46073</v>
      </c>
      <c r="C918" s="171" t="s">
        <v>110</v>
      </c>
      <c r="D918" s="171" t="s">
        <v>24</v>
      </c>
      <c r="E918" s="171" t="s">
        <v>49</v>
      </c>
      <c r="F918" s="171" t="s">
        <v>490</v>
      </c>
      <c r="G918" s="171" t="s">
        <v>112</v>
      </c>
      <c r="H918" s="176">
        <v>1</v>
      </c>
      <c r="I918" s="177">
        <v>1800</v>
      </c>
      <c r="J918" s="175">
        <v>46070</v>
      </c>
      <c r="K918" s="171" t="s">
        <v>113</v>
      </c>
      <c r="L918" s="171" t="s">
        <v>114</v>
      </c>
      <c r="M918" s="178">
        <v>0.43</v>
      </c>
      <c r="N918" s="176"/>
      <c r="O918" s="176">
        <v>42</v>
      </c>
      <c r="P918" s="179">
        <v>-124.73</v>
      </c>
    </row>
    <row r="919" spans="1:16" ht="19.5" hidden="1" customHeight="1">
      <c r="A919" s="171" t="s">
        <v>1668</v>
      </c>
      <c r="B919" s="175">
        <v>46073</v>
      </c>
      <c r="C919" s="171" t="s">
        <v>127</v>
      </c>
      <c r="D919" s="171" t="s">
        <v>128</v>
      </c>
      <c r="E919" s="171" t="s">
        <v>49</v>
      </c>
      <c r="F919" s="171" t="s">
        <v>490</v>
      </c>
      <c r="G919" s="171" t="s">
        <v>112</v>
      </c>
      <c r="H919" s="176">
        <v>1</v>
      </c>
      <c r="I919" s="177">
        <v>1800</v>
      </c>
      <c r="J919" s="175">
        <v>46070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1194.29</v>
      </c>
    </row>
    <row r="920" spans="1:16" ht="19.5" hidden="1" customHeight="1">
      <c r="A920" s="171" t="s">
        <v>1668</v>
      </c>
      <c r="B920" s="175">
        <v>46073</v>
      </c>
      <c r="C920" s="171" t="s">
        <v>127</v>
      </c>
      <c r="D920" s="171" t="s">
        <v>129</v>
      </c>
      <c r="E920" s="171" t="s">
        <v>49</v>
      </c>
      <c r="F920" s="171" t="s">
        <v>490</v>
      </c>
      <c r="G920" s="171" t="s">
        <v>112</v>
      </c>
      <c r="H920" s="176">
        <v>1</v>
      </c>
      <c r="I920" s="177">
        <v>1800</v>
      </c>
      <c r="J920" s="175">
        <v>46070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1668</v>
      </c>
      <c r="B921" s="175">
        <v>46073</v>
      </c>
      <c r="C921" s="171" t="s">
        <v>127</v>
      </c>
      <c r="D921" s="171" t="s">
        <v>130</v>
      </c>
      <c r="E921" s="171" t="s">
        <v>49</v>
      </c>
      <c r="F921" s="171" t="s">
        <v>490</v>
      </c>
      <c r="G921" s="171" t="s">
        <v>112</v>
      </c>
      <c r="H921" s="176">
        <v>1</v>
      </c>
      <c r="I921" s="177">
        <v>1800</v>
      </c>
      <c r="J921" s="175">
        <v>46070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605.71</v>
      </c>
    </row>
    <row r="922" spans="1:16" ht="19.5" hidden="1" customHeight="1">
      <c r="A922" s="171" t="s">
        <v>1668</v>
      </c>
      <c r="B922" s="175">
        <v>46073</v>
      </c>
      <c r="C922" s="171" t="s">
        <v>131</v>
      </c>
      <c r="D922" s="171" t="s">
        <v>132</v>
      </c>
      <c r="E922" s="171" t="s">
        <v>49</v>
      </c>
      <c r="F922" s="171" t="s">
        <v>490</v>
      </c>
      <c r="G922" s="171" t="s">
        <v>112</v>
      </c>
      <c r="H922" s="176">
        <v>1</v>
      </c>
      <c r="I922" s="177">
        <v>1800</v>
      </c>
      <c r="J922" s="175">
        <v>46070</v>
      </c>
      <c r="K922" s="171" t="s">
        <v>113</v>
      </c>
      <c r="L922" s="171" t="s">
        <v>114</v>
      </c>
      <c r="M922" s="178">
        <v>0.43</v>
      </c>
      <c r="N922" s="176"/>
      <c r="O922" s="176"/>
      <c r="P922" s="179">
        <v>-774</v>
      </c>
    </row>
    <row r="923" spans="1:16" ht="19.5" hidden="1" customHeight="1">
      <c r="A923" s="171" t="s">
        <v>1668</v>
      </c>
      <c r="B923" s="175">
        <v>46073</v>
      </c>
      <c r="C923" s="171" t="s">
        <v>115</v>
      </c>
      <c r="D923" s="171" t="s">
        <v>116</v>
      </c>
      <c r="E923" s="171" t="s">
        <v>49</v>
      </c>
      <c r="F923" s="171" t="s">
        <v>490</v>
      </c>
      <c r="G923" s="171" t="s">
        <v>112</v>
      </c>
      <c r="H923" s="176">
        <v>1</v>
      </c>
      <c r="I923" s="177">
        <v>1800</v>
      </c>
      <c r="J923" s="175">
        <v>46070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-15.04</v>
      </c>
    </row>
    <row r="924" spans="1:16" ht="19.5" hidden="1" customHeight="1">
      <c r="A924" s="171" t="s">
        <v>1665</v>
      </c>
      <c r="B924" s="175">
        <v>46073</v>
      </c>
      <c r="C924" s="171" t="s">
        <v>110</v>
      </c>
      <c r="D924" s="171" t="s">
        <v>117</v>
      </c>
      <c r="E924" s="171" t="s">
        <v>42</v>
      </c>
      <c r="F924" s="171" t="s">
        <v>248</v>
      </c>
      <c r="G924" s="171" t="s">
        <v>112</v>
      </c>
      <c r="H924" s="176">
        <v>1</v>
      </c>
      <c r="I924" s="177">
        <v>0</v>
      </c>
      <c r="J924" s="175">
        <v>46061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1665</v>
      </c>
      <c r="B925" s="175">
        <v>46073</v>
      </c>
      <c r="C925" s="171" t="s">
        <v>110</v>
      </c>
      <c r="D925" s="171" t="s">
        <v>118</v>
      </c>
      <c r="E925" s="171" t="s">
        <v>42</v>
      </c>
      <c r="F925" s="171" t="s">
        <v>248</v>
      </c>
      <c r="G925" s="171" t="s">
        <v>112</v>
      </c>
      <c r="H925" s="176">
        <v>1</v>
      </c>
      <c r="I925" s="177">
        <v>0</v>
      </c>
      <c r="J925" s="175">
        <v>46061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1665</v>
      </c>
      <c r="B926" s="175">
        <v>46073</v>
      </c>
      <c r="C926" s="171" t="s">
        <v>115</v>
      </c>
      <c r="D926" s="171" t="s">
        <v>119</v>
      </c>
      <c r="E926" s="171" t="s">
        <v>42</v>
      </c>
      <c r="F926" s="171" t="s">
        <v>248</v>
      </c>
      <c r="G926" s="171" t="s">
        <v>112</v>
      </c>
      <c r="H926" s="176">
        <v>1</v>
      </c>
      <c r="I926" s="177">
        <v>0</v>
      </c>
      <c r="J926" s="175">
        <v>46061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1666</v>
      </c>
      <c r="B927" s="175">
        <v>46073</v>
      </c>
      <c r="C927" s="171" t="s">
        <v>110</v>
      </c>
      <c r="D927" s="171" t="s">
        <v>117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46063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1666</v>
      </c>
      <c r="B928" s="175">
        <v>46073</v>
      </c>
      <c r="C928" s="171" t="s">
        <v>110</v>
      </c>
      <c r="D928" s="171" t="s">
        <v>118</v>
      </c>
      <c r="E928" s="171" t="s">
        <v>77</v>
      </c>
      <c r="F928" s="171" t="s">
        <v>194</v>
      </c>
      <c r="G928" s="171" t="s">
        <v>177</v>
      </c>
      <c r="H928" s="176">
        <v>1</v>
      </c>
      <c r="I928" s="177">
        <v>0</v>
      </c>
      <c r="J928" s="175">
        <v>46063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1666</v>
      </c>
      <c r="B929" s="175">
        <v>46073</v>
      </c>
      <c r="C929" s="171" t="s">
        <v>115</v>
      </c>
      <c r="D929" s="171" t="s">
        <v>119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46063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1669</v>
      </c>
      <c r="B930" s="175">
        <v>46073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2000</v>
      </c>
      <c r="J930" s="175">
        <v>46058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-130.43</v>
      </c>
    </row>
    <row r="931" spans="1:16" ht="19.5" hidden="1" customHeight="1">
      <c r="A931" s="171" t="s">
        <v>1669</v>
      </c>
      <c r="B931" s="175">
        <v>46073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2000</v>
      </c>
      <c r="J931" s="175">
        <v>46058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872.38</v>
      </c>
    </row>
    <row r="932" spans="1:16" ht="19.5" hidden="1" customHeight="1">
      <c r="A932" s="171" t="s">
        <v>1669</v>
      </c>
      <c r="B932" s="175">
        <v>46073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2000</v>
      </c>
      <c r="J932" s="175">
        <v>46058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8.7200000000000006</v>
      </c>
    </row>
    <row r="933" spans="1:16" ht="19.5" hidden="1" customHeight="1">
      <c r="A933" s="171" t="s">
        <v>1669</v>
      </c>
      <c r="B933" s="175">
        <v>46073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2000</v>
      </c>
      <c r="J933" s="175">
        <v>46058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1118.9000000000001</v>
      </c>
    </row>
    <row r="934" spans="1:16" ht="19.5" hidden="1" customHeight="1">
      <c r="A934" s="171" t="s">
        <v>1669</v>
      </c>
      <c r="B934" s="175">
        <v>46073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46058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-860</v>
      </c>
    </row>
    <row r="935" spans="1:16" ht="19.5" hidden="1" customHeight="1">
      <c r="A935" s="171" t="s">
        <v>1669</v>
      </c>
      <c r="B935" s="175">
        <v>46073</v>
      </c>
      <c r="C935" s="171" t="s">
        <v>115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46058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-15.26</v>
      </c>
    </row>
    <row r="936" spans="1:16" ht="19.5" hidden="1" customHeight="1">
      <c r="A936" s="171" t="s">
        <v>1670</v>
      </c>
      <c r="B936" s="175">
        <v>46073</v>
      </c>
      <c r="C936" s="171" t="s">
        <v>115</v>
      </c>
      <c r="D936" s="171" t="s">
        <v>135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46073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-19.05</v>
      </c>
    </row>
    <row r="937" spans="1:16" ht="19.5" hidden="1" customHeight="1">
      <c r="A937" s="171" t="s">
        <v>1664</v>
      </c>
      <c r="B937" s="175">
        <v>46073</v>
      </c>
      <c r="C937" s="171" t="s">
        <v>115</v>
      </c>
      <c r="D937" s="171" t="s">
        <v>135</v>
      </c>
      <c r="E937" s="171" t="s">
        <v>78</v>
      </c>
      <c r="F937" s="171" t="s">
        <v>176</v>
      </c>
      <c r="G937" s="171" t="s">
        <v>177</v>
      </c>
      <c r="H937" s="176">
        <v>1</v>
      </c>
      <c r="I937" s="177">
        <v>0</v>
      </c>
      <c r="J937" s="175">
        <v>46070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-46.14</v>
      </c>
    </row>
    <row r="938" spans="1:16" ht="19.5" hidden="1" customHeight="1">
      <c r="A938" s="171" t="s">
        <v>1669</v>
      </c>
      <c r="B938" s="175">
        <v>46073</v>
      </c>
      <c r="C938" s="171" t="s">
        <v>115</v>
      </c>
      <c r="D938" s="171" t="s">
        <v>135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46058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-16.579999999999998</v>
      </c>
    </row>
    <row r="939" spans="1:16" ht="19.5" hidden="1" customHeight="1">
      <c r="A939" s="171" t="s">
        <v>1671</v>
      </c>
      <c r="B939" s="175">
        <v>46073</v>
      </c>
      <c r="C939" s="171" t="s">
        <v>110</v>
      </c>
      <c r="D939" s="171" t="s">
        <v>24</v>
      </c>
      <c r="E939" s="171" t="s">
        <v>42</v>
      </c>
      <c r="F939" s="171" t="s">
        <v>248</v>
      </c>
      <c r="G939" s="171" t="s">
        <v>112</v>
      </c>
      <c r="H939" s="176">
        <v>1</v>
      </c>
      <c r="I939" s="177">
        <v>2400</v>
      </c>
      <c r="J939" s="175">
        <v>46071</v>
      </c>
      <c r="K939" s="171" t="s">
        <v>113</v>
      </c>
      <c r="L939" s="171" t="s">
        <v>114</v>
      </c>
      <c r="M939" s="178">
        <v>0.43</v>
      </c>
      <c r="N939" s="176"/>
      <c r="O939" s="176">
        <v>41</v>
      </c>
      <c r="P939" s="179">
        <v>-136.83000000000001</v>
      </c>
    </row>
    <row r="940" spans="1:16" ht="19.5" hidden="1" customHeight="1">
      <c r="A940" s="171" t="s">
        <v>1671</v>
      </c>
      <c r="B940" s="175">
        <v>46073</v>
      </c>
      <c r="C940" s="171" t="s">
        <v>127</v>
      </c>
      <c r="D940" s="171" t="s">
        <v>128</v>
      </c>
      <c r="E940" s="171" t="s">
        <v>42</v>
      </c>
      <c r="F940" s="171" t="s">
        <v>248</v>
      </c>
      <c r="G940" s="171" t="s">
        <v>112</v>
      </c>
      <c r="H940" s="176">
        <v>1</v>
      </c>
      <c r="I940" s="177">
        <v>2400</v>
      </c>
      <c r="J940" s="175">
        <v>46071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1054.23</v>
      </c>
    </row>
    <row r="941" spans="1:16" ht="19.5" hidden="1" customHeight="1">
      <c r="A941" s="171" t="s">
        <v>1671</v>
      </c>
      <c r="B941" s="175">
        <v>46073</v>
      </c>
      <c r="C941" s="171" t="s">
        <v>127</v>
      </c>
      <c r="D941" s="171" t="s">
        <v>129</v>
      </c>
      <c r="E941" s="171" t="s">
        <v>42</v>
      </c>
      <c r="F941" s="171" t="s">
        <v>248</v>
      </c>
      <c r="G941" s="171" t="s">
        <v>112</v>
      </c>
      <c r="H941" s="176">
        <v>1</v>
      </c>
      <c r="I941" s="177">
        <v>2400</v>
      </c>
      <c r="J941" s="175">
        <v>46071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0</v>
      </c>
    </row>
    <row r="942" spans="1:16" ht="19.5" hidden="1" customHeight="1">
      <c r="A942" s="171" t="s">
        <v>1671</v>
      </c>
      <c r="B942" s="175">
        <v>46073</v>
      </c>
      <c r="C942" s="171" t="s">
        <v>127</v>
      </c>
      <c r="D942" s="171" t="s">
        <v>130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2400</v>
      </c>
      <c r="J942" s="175">
        <v>46071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1345.77</v>
      </c>
    </row>
    <row r="943" spans="1:16" ht="19.5" hidden="1" customHeight="1">
      <c r="A943" s="171" t="s">
        <v>1671</v>
      </c>
      <c r="B943" s="175">
        <v>46073</v>
      </c>
      <c r="C943" s="171" t="s">
        <v>131</v>
      </c>
      <c r="D943" s="171" t="s">
        <v>132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2400</v>
      </c>
      <c r="J943" s="175">
        <v>46071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-1032</v>
      </c>
    </row>
    <row r="944" spans="1:16" ht="19.5" hidden="1" customHeight="1">
      <c r="A944" s="171" t="s">
        <v>1671</v>
      </c>
      <c r="B944" s="175">
        <v>46073</v>
      </c>
      <c r="C944" s="171" t="s">
        <v>115</v>
      </c>
      <c r="D944" s="171" t="s">
        <v>116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2400</v>
      </c>
      <c r="J944" s="175">
        <v>46071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-15.38</v>
      </c>
    </row>
    <row r="945" spans="1:16" ht="19.5" hidden="1" customHeight="1">
      <c r="A945" s="171" t="s">
        <v>1671</v>
      </c>
      <c r="B945" s="175">
        <v>46073</v>
      </c>
      <c r="C945" s="171" t="s">
        <v>115</v>
      </c>
      <c r="D945" s="171" t="s">
        <v>135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46071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-10.75</v>
      </c>
    </row>
    <row r="946" spans="1:16" ht="19.5" hidden="1" customHeight="1">
      <c r="A946" s="171" t="s">
        <v>1672</v>
      </c>
      <c r="B946" s="175">
        <v>46073</v>
      </c>
      <c r="C946" s="171" t="s">
        <v>115</v>
      </c>
      <c r="D946" s="171" t="s">
        <v>135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46073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-35.86</v>
      </c>
    </row>
    <row r="947" spans="1:16" ht="19.5" hidden="1" customHeight="1">
      <c r="A947" s="171" t="s">
        <v>1673</v>
      </c>
      <c r="B947" s="175">
        <v>46073</v>
      </c>
      <c r="C947" s="171" t="s">
        <v>115</v>
      </c>
      <c r="D947" s="171" t="s">
        <v>135</v>
      </c>
      <c r="E947" s="171" t="s">
        <v>43</v>
      </c>
      <c r="F947" s="171" t="s">
        <v>481</v>
      </c>
      <c r="G947" s="171" t="s">
        <v>214</v>
      </c>
      <c r="H947" s="176">
        <v>1</v>
      </c>
      <c r="I947" s="177">
        <v>0</v>
      </c>
      <c r="J947" s="175">
        <v>46073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-19.809999999999999</v>
      </c>
    </row>
    <row r="948" spans="1:16" ht="19.5" hidden="1" customHeight="1">
      <c r="A948" s="171" t="s">
        <v>1674</v>
      </c>
      <c r="B948" s="175">
        <v>46073</v>
      </c>
      <c r="C948" s="171" t="s">
        <v>115</v>
      </c>
      <c r="D948" s="171" t="s">
        <v>135</v>
      </c>
      <c r="E948" s="171" t="s">
        <v>48</v>
      </c>
      <c r="F948" s="171" t="s">
        <v>198</v>
      </c>
      <c r="G948" s="171" t="s">
        <v>112</v>
      </c>
      <c r="H948" s="176">
        <v>1</v>
      </c>
      <c r="I948" s="177">
        <v>0</v>
      </c>
      <c r="J948" s="175">
        <v>46073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-15.24</v>
      </c>
    </row>
    <row r="949" spans="1:16" ht="19.5" hidden="1" customHeight="1">
      <c r="A949" s="171" t="s">
        <v>1675</v>
      </c>
      <c r="B949" s="175">
        <v>46073</v>
      </c>
      <c r="C949" s="171" t="s">
        <v>110</v>
      </c>
      <c r="D949" s="171" t="s">
        <v>24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46062</v>
      </c>
      <c r="K949" s="171" t="s">
        <v>113</v>
      </c>
      <c r="L949" s="171" t="s">
        <v>114</v>
      </c>
      <c r="M949" s="178">
        <v>0</v>
      </c>
      <c r="N949" s="176"/>
      <c r="O949" s="176">
        <v>45</v>
      </c>
      <c r="P949" s="179">
        <v>-46.77</v>
      </c>
    </row>
    <row r="950" spans="1:16" ht="19.5" hidden="1" customHeight="1">
      <c r="A950" s="171" t="s">
        <v>1675</v>
      </c>
      <c r="B950" s="175">
        <v>46073</v>
      </c>
      <c r="C950" s="171" t="s">
        <v>115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46062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-18.100000000000001</v>
      </c>
    </row>
    <row r="951" spans="1:16" ht="19.5" hidden="1" customHeight="1">
      <c r="A951" s="171" t="s">
        <v>1675</v>
      </c>
      <c r="B951" s="175">
        <v>46073</v>
      </c>
      <c r="C951" s="171" t="s">
        <v>110</v>
      </c>
      <c r="D951" s="171" t="s">
        <v>117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46062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0</v>
      </c>
    </row>
    <row r="952" spans="1:16" ht="19.5" hidden="1" customHeight="1">
      <c r="A952" s="171" t="s">
        <v>1675</v>
      </c>
      <c r="B952" s="175">
        <v>46073</v>
      </c>
      <c r="C952" s="171" t="s">
        <v>110</v>
      </c>
      <c r="D952" s="171" t="s">
        <v>118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46062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-46.77</v>
      </c>
    </row>
    <row r="953" spans="1:16" ht="19.5" hidden="1" customHeight="1">
      <c r="A953" s="171" t="s">
        <v>1675</v>
      </c>
      <c r="B953" s="175">
        <v>46073</v>
      </c>
      <c r="C953" s="171" t="s">
        <v>115</v>
      </c>
      <c r="D953" s="171" t="s">
        <v>119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46062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-15</v>
      </c>
    </row>
    <row r="954" spans="1:16" ht="19.5" hidden="1" customHeight="1">
      <c r="A954" s="171" t="s">
        <v>1356</v>
      </c>
      <c r="B954" s="175">
        <v>46073</v>
      </c>
      <c r="C954" s="171" t="s">
        <v>151</v>
      </c>
      <c r="D954" s="171" t="s">
        <v>152</v>
      </c>
      <c r="E954" s="171" t="s">
        <v>125</v>
      </c>
      <c r="F954" s="171" t="s">
        <v>125</v>
      </c>
      <c r="G954" s="171" t="s">
        <v>125</v>
      </c>
      <c r="H954" s="176">
        <v>0</v>
      </c>
      <c r="I954" s="177">
        <v>0</v>
      </c>
      <c r="J954" s="175">
        <v>46073</v>
      </c>
      <c r="K954" s="171" t="s">
        <v>125</v>
      </c>
      <c r="L954" s="171" t="s">
        <v>125</v>
      </c>
      <c r="M954" s="178">
        <v>0</v>
      </c>
      <c r="N954" s="176"/>
      <c r="O954" s="176"/>
      <c r="P954" s="179">
        <v>-160.66999999999999</v>
      </c>
    </row>
    <row r="955" spans="1:16" ht="19.5" hidden="1" customHeight="1">
      <c r="A955" s="171" t="s">
        <v>150</v>
      </c>
      <c r="B955" s="175">
        <v>46073</v>
      </c>
      <c r="C955" s="171" t="s">
        <v>151</v>
      </c>
      <c r="D955" s="171" t="s">
        <v>152</v>
      </c>
      <c r="E955" s="171" t="s">
        <v>125</v>
      </c>
      <c r="F955" s="171" t="s">
        <v>125</v>
      </c>
      <c r="G955" s="171" t="s">
        <v>125</v>
      </c>
      <c r="H955" s="176">
        <v>0</v>
      </c>
      <c r="I955" s="177">
        <v>0</v>
      </c>
      <c r="J955" s="175">
        <v>46073</v>
      </c>
      <c r="K955" s="171" t="s">
        <v>125</v>
      </c>
      <c r="L955" s="171" t="s">
        <v>125</v>
      </c>
      <c r="M955" s="178">
        <v>0</v>
      </c>
      <c r="N955" s="176"/>
      <c r="O955" s="176"/>
      <c r="P955" s="179">
        <v>-863.07</v>
      </c>
    </row>
    <row r="956" spans="1:16" ht="19.5" hidden="1" customHeight="1">
      <c r="A956" s="171" t="s">
        <v>1388</v>
      </c>
      <c r="B956" s="175">
        <v>46073</v>
      </c>
      <c r="C956" s="171" t="s">
        <v>151</v>
      </c>
      <c r="D956" s="171" t="s">
        <v>152</v>
      </c>
      <c r="E956" s="171" t="s">
        <v>125</v>
      </c>
      <c r="F956" s="171" t="s">
        <v>125</v>
      </c>
      <c r="G956" s="171" t="s">
        <v>125</v>
      </c>
      <c r="H956" s="176">
        <v>0</v>
      </c>
      <c r="I956" s="177">
        <v>0</v>
      </c>
      <c r="J956" s="175">
        <v>46073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-440.86</v>
      </c>
    </row>
    <row r="957" spans="1:16" ht="19.5" hidden="1" customHeight="1">
      <c r="A957" s="171" t="s">
        <v>1549</v>
      </c>
      <c r="B957" s="175">
        <v>46073</v>
      </c>
      <c r="C957" s="171" t="s">
        <v>151</v>
      </c>
      <c r="D957" s="171" t="s">
        <v>152</v>
      </c>
      <c r="E957" s="171" t="s">
        <v>125</v>
      </c>
      <c r="F957" s="171" t="s">
        <v>125</v>
      </c>
      <c r="G957" s="171" t="s">
        <v>125</v>
      </c>
      <c r="H957" s="176">
        <v>0</v>
      </c>
      <c r="I957" s="177">
        <v>0</v>
      </c>
      <c r="J957" s="175">
        <v>46073</v>
      </c>
      <c r="K957" s="171" t="s">
        <v>125</v>
      </c>
      <c r="L957" s="171" t="s">
        <v>125</v>
      </c>
      <c r="M957" s="178">
        <v>0</v>
      </c>
      <c r="N957" s="176"/>
      <c r="O957" s="176"/>
      <c r="P957" s="179">
        <v>-296.02</v>
      </c>
    </row>
    <row r="958" spans="1:16" ht="19.5" hidden="1" customHeight="1">
      <c r="A958" s="171" t="s">
        <v>155</v>
      </c>
      <c r="B958" s="175">
        <v>46073</v>
      </c>
      <c r="C958" s="171" t="s">
        <v>151</v>
      </c>
      <c r="D958" s="171" t="s">
        <v>156</v>
      </c>
      <c r="E958" s="171" t="s">
        <v>125</v>
      </c>
      <c r="F958" s="171" t="s">
        <v>125</v>
      </c>
      <c r="G958" s="171" t="s">
        <v>125</v>
      </c>
      <c r="H958" s="176">
        <v>0</v>
      </c>
      <c r="I958" s="177">
        <v>0</v>
      </c>
      <c r="J958" s="175">
        <v>46073</v>
      </c>
      <c r="K958" s="171" t="s">
        <v>125</v>
      </c>
      <c r="L958" s="171" t="s">
        <v>125</v>
      </c>
      <c r="M958" s="178">
        <v>0</v>
      </c>
      <c r="N958" s="176"/>
      <c r="O958" s="176"/>
      <c r="P958" s="179">
        <v>-7582.42</v>
      </c>
    </row>
    <row r="959" spans="1:16" ht="19.5" hidden="1" customHeight="1">
      <c r="A959" s="171" t="s">
        <v>1548</v>
      </c>
      <c r="B959" s="175">
        <v>46073</v>
      </c>
      <c r="C959" s="171" t="s">
        <v>151</v>
      </c>
      <c r="D959" s="171" t="s">
        <v>152</v>
      </c>
      <c r="E959" s="171" t="s">
        <v>125</v>
      </c>
      <c r="F959" s="171" t="s">
        <v>125</v>
      </c>
      <c r="G959" s="171" t="s">
        <v>125</v>
      </c>
      <c r="H959" s="176">
        <v>0</v>
      </c>
      <c r="I959" s="177">
        <v>0</v>
      </c>
      <c r="J959" s="175">
        <v>46073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-270.70999999999998</v>
      </c>
    </row>
    <row r="960" spans="1:16" ht="19.5" hidden="1" customHeight="1">
      <c r="A960" s="171" t="s">
        <v>1676</v>
      </c>
      <c r="B960" s="175">
        <v>46074</v>
      </c>
      <c r="C960" s="171" t="s">
        <v>110</v>
      </c>
      <c r="D960" s="171" t="s">
        <v>117</v>
      </c>
      <c r="E960" s="171" t="s">
        <v>77</v>
      </c>
      <c r="F960" s="171" t="s">
        <v>194</v>
      </c>
      <c r="G960" s="171" t="s">
        <v>177</v>
      </c>
      <c r="H960" s="176">
        <v>1</v>
      </c>
      <c r="I960" s="177">
        <v>0</v>
      </c>
      <c r="J960" s="175">
        <v>46060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1676</v>
      </c>
      <c r="B961" s="175">
        <v>46074</v>
      </c>
      <c r="C961" s="171" t="s">
        <v>110</v>
      </c>
      <c r="D961" s="171" t="s">
        <v>118</v>
      </c>
      <c r="E961" s="171" t="s">
        <v>77</v>
      </c>
      <c r="F961" s="171" t="s">
        <v>194</v>
      </c>
      <c r="G961" s="171" t="s">
        <v>177</v>
      </c>
      <c r="H961" s="176">
        <v>1</v>
      </c>
      <c r="I961" s="177">
        <v>0</v>
      </c>
      <c r="J961" s="175">
        <v>46060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-56.94</v>
      </c>
    </row>
    <row r="962" spans="1:16" ht="19.5" hidden="1" customHeight="1">
      <c r="A962" s="171" t="s">
        <v>1676</v>
      </c>
      <c r="B962" s="175">
        <v>46074</v>
      </c>
      <c r="C962" s="171" t="s">
        <v>115</v>
      </c>
      <c r="D962" s="171" t="s">
        <v>119</v>
      </c>
      <c r="E962" s="171" t="s">
        <v>77</v>
      </c>
      <c r="F962" s="171" t="s">
        <v>194</v>
      </c>
      <c r="G962" s="171" t="s">
        <v>177</v>
      </c>
      <c r="H962" s="176">
        <v>1</v>
      </c>
      <c r="I962" s="177">
        <v>0</v>
      </c>
      <c r="J962" s="175">
        <v>46060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1676</v>
      </c>
      <c r="B963" s="175">
        <v>46074</v>
      </c>
      <c r="C963" s="171" t="s">
        <v>110</v>
      </c>
      <c r="D963" s="171" t="s">
        <v>24</v>
      </c>
      <c r="E963" s="171" t="s">
        <v>77</v>
      </c>
      <c r="F963" s="171" t="s">
        <v>194</v>
      </c>
      <c r="G963" s="171" t="s">
        <v>177</v>
      </c>
      <c r="H963" s="176">
        <v>1</v>
      </c>
      <c r="I963" s="177">
        <v>0</v>
      </c>
      <c r="J963" s="175">
        <v>46060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-56.94</v>
      </c>
    </row>
    <row r="964" spans="1:16" ht="19.5" hidden="1" customHeight="1">
      <c r="A964" s="171" t="s">
        <v>1676</v>
      </c>
      <c r="B964" s="175">
        <v>46074</v>
      </c>
      <c r="C964" s="171" t="s">
        <v>115</v>
      </c>
      <c r="D964" s="171" t="s">
        <v>116</v>
      </c>
      <c r="E964" s="171" t="s">
        <v>77</v>
      </c>
      <c r="F964" s="171" t="s">
        <v>194</v>
      </c>
      <c r="G964" s="171" t="s">
        <v>177</v>
      </c>
      <c r="H964" s="176">
        <v>1</v>
      </c>
      <c r="I964" s="177">
        <v>0</v>
      </c>
      <c r="J964" s="175">
        <v>46060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-15.09</v>
      </c>
    </row>
    <row r="965" spans="1:16" ht="19.5" hidden="1" customHeight="1">
      <c r="A965" s="171" t="s">
        <v>1458</v>
      </c>
      <c r="B965" s="175">
        <v>46074</v>
      </c>
      <c r="C965" s="171" t="s">
        <v>110</v>
      </c>
      <c r="D965" s="171" t="s">
        <v>121</v>
      </c>
      <c r="E965" s="171" t="s">
        <v>62</v>
      </c>
      <c r="F965" s="171" t="s">
        <v>896</v>
      </c>
      <c r="G965" s="171" t="s">
        <v>177</v>
      </c>
      <c r="H965" s="176">
        <v>1</v>
      </c>
      <c r="I965" s="177">
        <v>0</v>
      </c>
      <c r="J965" s="175">
        <v>46063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hidden="1" customHeight="1">
      <c r="A966" s="171" t="s">
        <v>1458</v>
      </c>
      <c r="B966" s="175">
        <v>46074</v>
      </c>
      <c r="C966" s="171" t="s">
        <v>110</v>
      </c>
      <c r="D966" s="171" t="s">
        <v>118</v>
      </c>
      <c r="E966" s="171" t="s">
        <v>62</v>
      </c>
      <c r="F966" s="171" t="s">
        <v>896</v>
      </c>
      <c r="G966" s="171" t="s">
        <v>177</v>
      </c>
      <c r="H966" s="176">
        <v>1</v>
      </c>
      <c r="I966" s="177">
        <v>0</v>
      </c>
      <c r="J966" s="175">
        <v>46063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-56.94</v>
      </c>
    </row>
    <row r="967" spans="1:16" ht="19.5" hidden="1" customHeight="1">
      <c r="A967" s="171" t="s">
        <v>1458</v>
      </c>
      <c r="B967" s="175">
        <v>46074</v>
      </c>
      <c r="C967" s="171" t="s">
        <v>115</v>
      </c>
      <c r="D967" s="171" t="s">
        <v>119</v>
      </c>
      <c r="E967" s="171" t="s">
        <v>62</v>
      </c>
      <c r="F967" s="171" t="s">
        <v>896</v>
      </c>
      <c r="G967" s="171" t="s">
        <v>177</v>
      </c>
      <c r="H967" s="176">
        <v>1</v>
      </c>
      <c r="I967" s="177">
        <v>0</v>
      </c>
      <c r="J967" s="175">
        <v>46063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hidden="1" customHeight="1">
      <c r="A968" s="171" t="s">
        <v>1677</v>
      </c>
      <c r="B968" s="175">
        <v>46074</v>
      </c>
      <c r="C968" s="171" t="s">
        <v>110</v>
      </c>
      <c r="D968" s="171" t="s">
        <v>24</v>
      </c>
      <c r="E968" s="171" t="s">
        <v>80</v>
      </c>
      <c r="F968" s="171" t="s">
        <v>1104</v>
      </c>
      <c r="G968" s="171" t="s">
        <v>177</v>
      </c>
      <c r="H968" s="176">
        <v>1</v>
      </c>
      <c r="I968" s="177">
        <v>0</v>
      </c>
      <c r="J968" s="175">
        <v>46065</v>
      </c>
      <c r="K968" s="171" t="s">
        <v>113</v>
      </c>
      <c r="L968" s="171" t="s">
        <v>114</v>
      </c>
      <c r="M968" s="178">
        <v>0</v>
      </c>
      <c r="N968" s="176"/>
      <c r="O968" s="176">
        <v>45</v>
      </c>
      <c r="P968" s="179">
        <v>-56.94</v>
      </c>
    </row>
    <row r="969" spans="1:16" ht="19.5" hidden="1" customHeight="1">
      <c r="A969" s="171" t="s">
        <v>1677</v>
      </c>
      <c r="B969" s="175">
        <v>46074</v>
      </c>
      <c r="C969" s="171" t="s">
        <v>115</v>
      </c>
      <c r="D969" s="171" t="s">
        <v>116</v>
      </c>
      <c r="E969" s="171" t="s">
        <v>80</v>
      </c>
      <c r="F969" s="171" t="s">
        <v>1104</v>
      </c>
      <c r="G969" s="171" t="s">
        <v>177</v>
      </c>
      <c r="H969" s="176">
        <v>1</v>
      </c>
      <c r="I969" s="177">
        <v>0</v>
      </c>
      <c r="J969" s="175">
        <v>46065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-12.73</v>
      </c>
    </row>
    <row r="970" spans="1:16" ht="19.5" hidden="1" customHeight="1">
      <c r="A970" s="171" t="s">
        <v>1677</v>
      </c>
      <c r="B970" s="175">
        <v>46074</v>
      </c>
      <c r="C970" s="171" t="s">
        <v>110</v>
      </c>
      <c r="D970" s="171" t="s">
        <v>117</v>
      </c>
      <c r="E970" s="171" t="s">
        <v>80</v>
      </c>
      <c r="F970" s="171" t="s">
        <v>1104</v>
      </c>
      <c r="G970" s="171" t="s">
        <v>177</v>
      </c>
      <c r="H970" s="176">
        <v>1</v>
      </c>
      <c r="I970" s="177">
        <v>0</v>
      </c>
      <c r="J970" s="175">
        <v>46065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1677</v>
      </c>
      <c r="B971" s="175">
        <v>46074</v>
      </c>
      <c r="C971" s="171" t="s">
        <v>110</v>
      </c>
      <c r="D971" s="171" t="s">
        <v>118</v>
      </c>
      <c r="E971" s="171" t="s">
        <v>80</v>
      </c>
      <c r="F971" s="171" t="s">
        <v>1104</v>
      </c>
      <c r="G971" s="171" t="s">
        <v>177</v>
      </c>
      <c r="H971" s="176">
        <v>1</v>
      </c>
      <c r="I971" s="177">
        <v>0</v>
      </c>
      <c r="J971" s="175">
        <v>46065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-56.94</v>
      </c>
    </row>
    <row r="972" spans="1:16" ht="19.5" hidden="1" customHeight="1">
      <c r="A972" s="171" t="s">
        <v>1677</v>
      </c>
      <c r="B972" s="175">
        <v>46074</v>
      </c>
      <c r="C972" s="171" t="s">
        <v>115</v>
      </c>
      <c r="D972" s="171" t="s">
        <v>119</v>
      </c>
      <c r="E972" s="171" t="s">
        <v>80</v>
      </c>
      <c r="F972" s="171" t="s">
        <v>1104</v>
      </c>
      <c r="G972" s="171" t="s">
        <v>177</v>
      </c>
      <c r="H972" s="176">
        <v>1</v>
      </c>
      <c r="I972" s="177">
        <v>0</v>
      </c>
      <c r="J972" s="175">
        <v>46065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hidden="1" customHeight="1">
      <c r="A973" s="171" t="s">
        <v>1678</v>
      </c>
      <c r="B973" s="175">
        <v>46074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46064</v>
      </c>
      <c r="K973" s="171" t="s">
        <v>113</v>
      </c>
      <c r="L973" s="171" t="s">
        <v>114</v>
      </c>
      <c r="M973" s="178">
        <v>0</v>
      </c>
      <c r="N973" s="176"/>
      <c r="O973" s="176">
        <v>45</v>
      </c>
      <c r="P973" s="179">
        <v>-46.77</v>
      </c>
    </row>
    <row r="974" spans="1:16" ht="19.5" hidden="1" customHeight="1">
      <c r="A974" s="171" t="s">
        <v>1678</v>
      </c>
      <c r="B974" s="175">
        <v>46074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-11.82</v>
      </c>
    </row>
    <row r="975" spans="1:16" ht="19.5" hidden="1" customHeight="1">
      <c r="A975" s="171" t="s">
        <v>1678</v>
      </c>
      <c r="B975" s="175">
        <v>46074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46064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1678</v>
      </c>
      <c r="B976" s="175">
        <v>46074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46064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1678</v>
      </c>
      <c r="B977" s="175">
        <v>46074</v>
      </c>
      <c r="C977" s="171" t="s">
        <v>115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46064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1679</v>
      </c>
      <c r="B978" s="175">
        <v>46074</v>
      </c>
      <c r="C978" s="171" t="s">
        <v>110</v>
      </c>
      <c r="D978" s="171" t="s">
        <v>117</v>
      </c>
      <c r="E978" s="171" t="s">
        <v>48</v>
      </c>
      <c r="F978" s="171" t="s">
        <v>198</v>
      </c>
      <c r="G978" s="171" t="s">
        <v>112</v>
      </c>
      <c r="H978" s="176">
        <v>1</v>
      </c>
      <c r="I978" s="177">
        <v>0</v>
      </c>
      <c r="J978" s="175">
        <v>46059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0</v>
      </c>
    </row>
    <row r="979" spans="1:16" ht="19.5" hidden="1" customHeight="1">
      <c r="A979" s="171" t="s">
        <v>1679</v>
      </c>
      <c r="B979" s="175">
        <v>46074</v>
      </c>
      <c r="C979" s="171" t="s">
        <v>110</v>
      </c>
      <c r="D979" s="171" t="s">
        <v>118</v>
      </c>
      <c r="E979" s="171" t="s">
        <v>48</v>
      </c>
      <c r="F979" s="171" t="s">
        <v>198</v>
      </c>
      <c r="G979" s="171" t="s">
        <v>112</v>
      </c>
      <c r="H979" s="176">
        <v>1</v>
      </c>
      <c r="I979" s="177">
        <v>0</v>
      </c>
      <c r="J979" s="175">
        <v>46059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-46.77</v>
      </c>
    </row>
    <row r="980" spans="1:16" ht="19.5" hidden="1" customHeight="1">
      <c r="A980" s="171" t="s">
        <v>1679</v>
      </c>
      <c r="B980" s="175">
        <v>46074</v>
      </c>
      <c r="C980" s="171" t="s">
        <v>115</v>
      </c>
      <c r="D980" s="171" t="s">
        <v>119</v>
      </c>
      <c r="E980" s="171" t="s">
        <v>48</v>
      </c>
      <c r="F980" s="171" t="s">
        <v>198</v>
      </c>
      <c r="G980" s="171" t="s">
        <v>112</v>
      </c>
      <c r="H980" s="176">
        <v>1</v>
      </c>
      <c r="I980" s="177">
        <v>0</v>
      </c>
      <c r="J980" s="175">
        <v>46059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-15</v>
      </c>
    </row>
    <row r="981" spans="1:16" ht="19.5" hidden="1" customHeight="1">
      <c r="A981" s="171" t="s">
        <v>1679</v>
      </c>
      <c r="B981" s="175">
        <v>46074</v>
      </c>
      <c r="C981" s="171" t="s">
        <v>110</v>
      </c>
      <c r="D981" s="171" t="s">
        <v>24</v>
      </c>
      <c r="E981" s="171" t="s">
        <v>48</v>
      </c>
      <c r="F981" s="171" t="s">
        <v>198</v>
      </c>
      <c r="G981" s="171" t="s">
        <v>112</v>
      </c>
      <c r="H981" s="176">
        <v>1</v>
      </c>
      <c r="I981" s="177">
        <v>0</v>
      </c>
      <c r="J981" s="175">
        <v>46059</v>
      </c>
      <c r="K981" s="171" t="s">
        <v>113</v>
      </c>
      <c r="L981" s="171" t="s">
        <v>114</v>
      </c>
      <c r="M981" s="178">
        <v>0</v>
      </c>
      <c r="N981" s="176"/>
      <c r="O981" s="176">
        <v>42</v>
      </c>
      <c r="P981" s="179">
        <v>-46.77</v>
      </c>
    </row>
    <row r="982" spans="1:16" ht="19.5" hidden="1" customHeight="1">
      <c r="A982" s="171" t="s">
        <v>1679</v>
      </c>
      <c r="B982" s="175">
        <v>46074</v>
      </c>
      <c r="C982" s="171" t="s">
        <v>115</v>
      </c>
      <c r="D982" s="171" t="s">
        <v>116</v>
      </c>
      <c r="E982" s="171" t="s">
        <v>48</v>
      </c>
      <c r="F982" s="171" t="s">
        <v>198</v>
      </c>
      <c r="G982" s="171" t="s">
        <v>112</v>
      </c>
      <c r="H982" s="176">
        <v>1</v>
      </c>
      <c r="I982" s="177">
        <v>0</v>
      </c>
      <c r="J982" s="175">
        <v>46059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-13.05</v>
      </c>
    </row>
    <row r="983" spans="1:16" ht="19.5" hidden="1" customHeight="1">
      <c r="A983" s="171" t="s">
        <v>1680</v>
      </c>
      <c r="B983" s="175">
        <v>46074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0</v>
      </c>
      <c r="J983" s="175">
        <v>46070</v>
      </c>
      <c r="K983" s="171" t="s">
        <v>113</v>
      </c>
      <c r="L983" s="171" t="s">
        <v>114</v>
      </c>
      <c r="M983" s="178">
        <v>0</v>
      </c>
      <c r="N983" s="176"/>
      <c r="O983" s="176">
        <v>42</v>
      </c>
      <c r="P983" s="179">
        <v>-46.77</v>
      </c>
    </row>
    <row r="984" spans="1:16" ht="19.5" hidden="1" customHeight="1">
      <c r="A984" s="171" t="s">
        <v>1680</v>
      </c>
      <c r="B984" s="175">
        <v>46074</v>
      </c>
      <c r="C984" s="171" t="s">
        <v>115</v>
      </c>
      <c r="D984" s="171" t="s">
        <v>116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0</v>
      </c>
      <c r="J984" s="175">
        <v>46070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-11.9</v>
      </c>
    </row>
    <row r="985" spans="1:16" ht="19.5" hidden="1" customHeight="1">
      <c r="A985" s="171" t="s">
        <v>1681</v>
      </c>
      <c r="B985" s="175">
        <v>46074</v>
      </c>
      <c r="C985" s="171" t="s">
        <v>110</v>
      </c>
      <c r="D985" s="171" t="s">
        <v>24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46070</v>
      </c>
      <c r="K985" s="171" t="s">
        <v>113</v>
      </c>
      <c r="L985" s="171" t="s">
        <v>114</v>
      </c>
      <c r="M985" s="178">
        <v>0</v>
      </c>
      <c r="N985" s="176"/>
      <c r="O985" s="176">
        <v>42</v>
      </c>
      <c r="P985" s="179">
        <v>-46.77</v>
      </c>
    </row>
    <row r="986" spans="1:16" ht="19.5" hidden="1" customHeight="1">
      <c r="A986" s="171" t="s">
        <v>1681</v>
      </c>
      <c r="B986" s="175">
        <v>46074</v>
      </c>
      <c r="C986" s="171" t="s">
        <v>115</v>
      </c>
      <c r="D986" s="171" t="s">
        <v>116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46070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-16.98</v>
      </c>
    </row>
    <row r="987" spans="1:16" ht="19.5" hidden="1" customHeight="1">
      <c r="A987" s="171" t="s">
        <v>1680</v>
      </c>
      <c r="B987" s="175">
        <v>46074</v>
      </c>
      <c r="C987" s="171" t="s">
        <v>110</v>
      </c>
      <c r="D987" s="171" t="s">
        <v>117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0</v>
      </c>
      <c r="J987" s="175">
        <v>46070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1680</v>
      </c>
      <c r="B988" s="175">
        <v>46074</v>
      </c>
      <c r="C988" s="171" t="s">
        <v>110</v>
      </c>
      <c r="D988" s="171" t="s">
        <v>118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0</v>
      </c>
      <c r="J988" s="175">
        <v>46070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-46.77</v>
      </c>
    </row>
    <row r="989" spans="1:16" ht="19.5" hidden="1" customHeight="1">
      <c r="A989" s="171" t="s">
        <v>1680</v>
      </c>
      <c r="B989" s="175">
        <v>46074</v>
      </c>
      <c r="C989" s="171" t="s">
        <v>115</v>
      </c>
      <c r="D989" s="171" t="s">
        <v>119</v>
      </c>
      <c r="E989" s="171" t="s">
        <v>48</v>
      </c>
      <c r="F989" s="171" t="s">
        <v>198</v>
      </c>
      <c r="G989" s="171" t="s">
        <v>112</v>
      </c>
      <c r="H989" s="176">
        <v>1</v>
      </c>
      <c r="I989" s="177">
        <v>0</v>
      </c>
      <c r="J989" s="175">
        <v>46070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-15</v>
      </c>
    </row>
    <row r="990" spans="1:16" ht="19.5" hidden="1" customHeight="1">
      <c r="A990" s="171" t="s">
        <v>1681</v>
      </c>
      <c r="B990" s="175">
        <v>46074</v>
      </c>
      <c r="C990" s="171" t="s">
        <v>110</v>
      </c>
      <c r="D990" s="171" t="s">
        <v>117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46070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0</v>
      </c>
    </row>
    <row r="991" spans="1:16" ht="19.5" hidden="1" customHeight="1">
      <c r="A991" s="171" t="s">
        <v>1681</v>
      </c>
      <c r="B991" s="175">
        <v>46074</v>
      </c>
      <c r="C991" s="171" t="s">
        <v>110</v>
      </c>
      <c r="D991" s="171" t="s">
        <v>118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46070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-46.77</v>
      </c>
    </row>
    <row r="992" spans="1:16" ht="19.5" hidden="1" customHeight="1">
      <c r="A992" s="171" t="s">
        <v>1681</v>
      </c>
      <c r="B992" s="175">
        <v>46074</v>
      </c>
      <c r="C992" s="171" t="s">
        <v>115</v>
      </c>
      <c r="D992" s="171" t="s">
        <v>119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46070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-15</v>
      </c>
    </row>
    <row r="993" spans="1:16" ht="19.5" hidden="1" customHeight="1">
      <c r="A993" s="171" t="s">
        <v>1682</v>
      </c>
      <c r="B993" s="175">
        <v>46074</v>
      </c>
      <c r="C993" s="171" t="s">
        <v>110</v>
      </c>
      <c r="D993" s="171" t="s">
        <v>24</v>
      </c>
      <c r="E993" s="171" t="s">
        <v>50</v>
      </c>
      <c r="F993" s="171" t="s">
        <v>413</v>
      </c>
      <c r="G993" s="171" t="s">
        <v>112</v>
      </c>
      <c r="H993" s="176">
        <v>1</v>
      </c>
      <c r="I993" s="177">
        <v>1394</v>
      </c>
      <c r="J993" s="175">
        <v>46071</v>
      </c>
      <c r="K993" s="171" t="s">
        <v>113</v>
      </c>
      <c r="L993" s="171" t="s">
        <v>114</v>
      </c>
      <c r="M993" s="178">
        <v>0.43</v>
      </c>
      <c r="N993" s="176"/>
      <c r="O993" s="176">
        <v>41</v>
      </c>
      <c r="P993" s="179">
        <v>-109.67</v>
      </c>
    </row>
    <row r="994" spans="1:16" ht="19.5" hidden="1" customHeight="1">
      <c r="A994" s="171" t="s">
        <v>1682</v>
      </c>
      <c r="B994" s="175">
        <v>46074</v>
      </c>
      <c r="C994" s="171" t="s">
        <v>127</v>
      </c>
      <c r="D994" s="171" t="s">
        <v>128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1394</v>
      </c>
      <c r="J994" s="175">
        <v>46071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591.25</v>
      </c>
    </row>
    <row r="995" spans="1:16" ht="19.5" hidden="1" customHeight="1">
      <c r="A995" s="171" t="s">
        <v>1682</v>
      </c>
      <c r="B995" s="175">
        <v>46074</v>
      </c>
      <c r="C995" s="171" t="s">
        <v>127</v>
      </c>
      <c r="D995" s="171" t="s">
        <v>129</v>
      </c>
      <c r="E995" s="171" t="s">
        <v>50</v>
      </c>
      <c r="F995" s="171" t="s">
        <v>413</v>
      </c>
      <c r="G995" s="171" t="s">
        <v>112</v>
      </c>
      <c r="H995" s="176">
        <v>1</v>
      </c>
      <c r="I995" s="177">
        <v>1394</v>
      </c>
      <c r="J995" s="175">
        <v>46071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5.91</v>
      </c>
    </row>
    <row r="996" spans="1:16" ht="19.5" hidden="1" customHeight="1">
      <c r="A996" s="171" t="s">
        <v>1682</v>
      </c>
      <c r="B996" s="175">
        <v>46074</v>
      </c>
      <c r="C996" s="171" t="s">
        <v>127</v>
      </c>
      <c r="D996" s="171" t="s">
        <v>130</v>
      </c>
      <c r="E996" s="171" t="s">
        <v>50</v>
      </c>
      <c r="F996" s="171" t="s">
        <v>413</v>
      </c>
      <c r="G996" s="171" t="s">
        <v>112</v>
      </c>
      <c r="H996" s="176">
        <v>1</v>
      </c>
      <c r="I996" s="177">
        <v>1394</v>
      </c>
      <c r="J996" s="175">
        <v>46071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796.84</v>
      </c>
    </row>
    <row r="997" spans="1:16" ht="19.5" hidden="1" customHeight="1">
      <c r="A997" s="171" t="s">
        <v>1682</v>
      </c>
      <c r="B997" s="175">
        <v>46074</v>
      </c>
      <c r="C997" s="171" t="s">
        <v>131</v>
      </c>
      <c r="D997" s="171" t="s">
        <v>132</v>
      </c>
      <c r="E997" s="171" t="s">
        <v>50</v>
      </c>
      <c r="F997" s="171" t="s">
        <v>413</v>
      </c>
      <c r="G997" s="171" t="s">
        <v>112</v>
      </c>
      <c r="H997" s="176">
        <v>1</v>
      </c>
      <c r="I997" s="177">
        <v>1394</v>
      </c>
      <c r="J997" s="175">
        <v>46071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-599.41999999999996</v>
      </c>
    </row>
    <row r="998" spans="1:16" ht="19.5" hidden="1" customHeight="1">
      <c r="A998" s="171" t="s">
        <v>1682</v>
      </c>
      <c r="B998" s="175">
        <v>46074</v>
      </c>
      <c r="C998" s="171" t="s">
        <v>115</v>
      </c>
      <c r="D998" s="171" t="s">
        <v>116</v>
      </c>
      <c r="E998" s="171" t="s">
        <v>50</v>
      </c>
      <c r="F998" s="171" t="s">
        <v>413</v>
      </c>
      <c r="G998" s="171" t="s">
        <v>112</v>
      </c>
      <c r="H998" s="176">
        <v>1</v>
      </c>
      <c r="I998" s="177">
        <v>1394</v>
      </c>
      <c r="J998" s="175">
        <v>46071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-7.09</v>
      </c>
    </row>
    <row r="999" spans="1:16" ht="19.5" hidden="1" customHeight="1">
      <c r="A999" s="171" t="s">
        <v>1682</v>
      </c>
      <c r="B999" s="175">
        <v>46074</v>
      </c>
      <c r="C999" s="171" t="s">
        <v>115</v>
      </c>
      <c r="D999" s="171" t="s">
        <v>135</v>
      </c>
      <c r="E999" s="171" t="s">
        <v>50</v>
      </c>
      <c r="F999" s="171" t="s">
        <v>413</v>
      </c>
      <c r="G999" s="171" t="s">
        <v>112</v>
      </c>
      <c r="H999" s="176">
        <v>1</v>
      </c>
      <c r="I999" s="177">
        <v>0</v>
      </c>
      <c r="J999" s="175">
        <v>46071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-11.23</v>
      </c>
    </row>
    <row r="1000" spans="1:16" ht="19.5" hidden="1" customHeight="1">
      <c r="A1000" s="171" t="s">
        <v>1683</v>
      </c>
      <c r="B1000" s="175">
        <v>46074</v>
      </c>
      <c r="C1000" s="171" t="s">
        <v>110</v>
      </c>
      <c r="D1000" s="171" t="s">
        <v>24</v>
      </c>
      <c r="E1000" s="171" t="s">
        <v>42</v>
      </c>
      <c r="F1000" s="171" t="s">
        <v>248</v>
      </c>
      <c r="G1000" s="171" t="s">
        <v>112</v>
      </c>
      <c r="H1000" s="176">
        <v>1</v>
      </c>
      <c r="I1000" s="177">
        <v>2400</v>
      </c>
      <c r="J1000" s="175">
        <v>46069</v>
      </c>
      <c r="K1000" s="171" t="s">
        <v>113</v>
      </c>
      <c r="L1000" s="171" t="s">
        <v>114</v>
      </c>
      <c r="M1000" s="178">
        <v>0.43</v>
      </c>
      <c r="N1000" s="176"/>
      <c r="O1000" s="176">
        <v>40</v>
      </c>
      <c r="P1000" s="179">
        <v>-131.82</v>
      </c>
    </row>
    <row r="1001" spans="1:16" ht="19.5" hidden="1" customHeight="1">
      <c r="A1001" s="171" t="s">
        <v>1683</v>
      </c>
      <c r="B1001" s="175">
        <v>46074</v>
      </c>
      <c r="C1001" s="171" t="s">
        <v>127</v>
      </c>
      <c r="D1001" s="171" t="s">
        <v>128</v>
      </c>
      <c r="E1001" s="171" t="s">
        <v>42</v>
      </c>
      <c r="F1001" s="171" t="s">
        <v>248</v>
      </c>
      <c r="G1001" s="171" t="s">
        <v>112</v>
      </c>
      <c r="H1001" s="176">
        <v>1</v>
      </c>
      <c r="I1001" s="177">
        <v>2400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1168.57</v>
      </c>
    </row>
    <row r="1002" spans="1:16" ht="19.5" hidden="1" customHeight="1">
      <c r="A1002" s="171" t="s">
        <v>1683</v>
      </c>
      <c r="B1002" s="175">
        <v>46074</v>
      </c>
      <c r="C1002" s="171" t="s">
        <v>127</v>
      </c>
      <c r="D1002" s="171" t="s">
        <v>129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2400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11.69</v>
      </c>
    </row>
    <row r="1003" spans="1:16" ht="19.5" hidden="1" customHeight="1">
      <c r="A1003" s="171" t="s">
        <v>1683</v>
      </c>
      <c r="B1003" s="175">
        <v>46074</v>
      </c>
      <c r="C1003" s="171" t="s">
        <v>127</v>
      </c>
      <c r="D1003" s="171" t="s">
        <v>130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2400</v>
      </c>
      <c r="J1003" s="175">
        <v>46069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1219.74</v>
      </c>
    </row>
    <row r="1004" spans="1:16" ht="19.5" hidden="1" customHeight="1">
      <c r="A1004" s="171" t="s">
        <v>1683</v>
      </c>
      <c r="B1004" s="175">
        <v>46074</v>
      </c>
      <c r="C1004" s="171" t="s">
        <v>131</v>
      </c>
      <c r="D1004" s="171" t="s">
        <v>132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2400</v>
      </c>
      <c r="J1004" s="175">
        <v>46069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-1032</v>
      </c>
    </row>
    <row r="1005" spans="1:16" ht="19.5" hidden="1" customHeight="1">
      <c r="A1005" s="171" t="s">
        <v>1683</v>
      </c>
      <c r="B1005" s="175">
        <v>46074</v>
      </c>
      <c r="C1005" s="171" t="s">
        <v>115</v>
      </c>
      <c r="D1005" s="171" t="s">
        <v>116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2400</v>
      </c>
      <c r="J1005" s="175">
        <v>46069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-11.52</v>
      </c>
    </row>
    <row r="1006" spans="1:16" ht="19.5" hidden="1" customHeight="1">
      <c r="A1006" s="171" t="s">
        <v>1684</v>
      </c>
      <c r="B1006" s="175">
        <v>46074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2400</v>
      </c>
      <c r="J1006" s="175">
        <v>46072</v>
      </c>
      <c r="K1006" s="171" t="s">
        <v>113</v>
      </c>
      <c r="L1006" s="171" t="s">
        <v>114</v>
      </c>
      <c r="M1006" s="178">
        <v>0.43</v>
      </c>
      <c r="N1006" s="176"/>
      <c r="O1006" s="176">
        <v>40</v>
      </c>
      <c r="P1006" s="179">
        <v>-131.82</v>
      </c>
    </row>
    <row r="1007" spans="1:16" ht="19.5" hidden="1" customHeight="1">
      <c r="A1007" s="171" t="s">
        <v>1684</v>
      </c>
      <c r="B1007" s="175">
        <v>46074</v>
      </c>
      <c r="C1007" s="171" t="s">
        <v>127</v>
      </c>
      <c r="D1007" s="171" t="s">
        <v>128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2400</v>
      </c>
      <c r="J1007" s="175">
        <v>46072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865.71</v>
      </c>
    </row>
    <row r="1008" spans="1:16" ht="19.5" hidden="1" customHeight="1">
      <c r="A1008" s="171" t="s">
        <v>1684</v>
      </c>
      <c r="B1008" s="175">
        <v>46074</v>
      </c>
      <c r="C1008" s="171" t="s">
        <v>127</v>
      </c>
      <c r="D1008" s="171" t="s">
        <v>129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2400</v>
      </c>
      <c r="J1008" s="175">
        <v>46072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8.66</v>
      </c>
    </row>
    <row r="1009" spans="1:16" ht="19.5" hidden="1" customHeight="1">
      <c r="A1009" s="171" t="s">
        <v>1684</v>
      </c>
      <c r="B1009" s="175">
        <v>46074</v>
      </c>
      <c r="C1009" s="171" t="s">
        <v>127</v>
      </c>
      <c r="D1009" s="171" t="s">
        <v>130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2400</v>
      </c>
      <c r="J1009" s="175">
        <v>46072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1525.63</v>
      </c>
    </row>
    <row r="1010" spans="1:16" ht="19.5" hidden="1" customHeight="1">
      <c r="A1010" s="171" t="s">
        <v>1684</v>
      </c>
      <c r="B1010" s="175">
        <v>46074</v>
      </c>
      <c r="C1010" s="171" t="s">
        <v>131</v>
      </c>
      <c r="D1010" s="171" t="s">
        <v>132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2400</v>
      </c>
      <c r="J1010" s="175">
        <v>46072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-1032</v>
      </c>
    </row>
    <row r="1011" spans="1:16" ht="19.5" hidden="1" customHeight="1">
      <c r="A1011" s="171" t="s">
        <v>1684</v>
      </c>
      <c r="B1011" s="175">
        <v>46074</v>
      </c>
      <c r="C1011" s="171" t="s">
        <v>115</v>
      </c>
      <c r="D1011" s="171" t="s">
        <v>116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2400</v>
      </c>
      <c r="J1011" s="175">
        <v>46072</v>
      </c>
      <c r="K1011" s="171" t="s">
        <v>113</v>
      </c>
      <c r="L1011" s="171" t="s">
        <v>114</v>
      </c>
      <c r="M1011" s="178">
        <v>0.43</v>
      </c>
      <c r="N1011" s="176"/>
      <c r="O1011" s="176"/>
      <c r="P1011" s="179">
        <v>-25</v>
      </c>
    </row>
    <row r="1012" spans="1:16" ht="19.5" hidden="1" customHeight="1">
      <c r="A1012" s="171" t="s">
        <v>1685</v>
      </c>
      <c r="B1012" s="175">
        <v>46074</v>
      </c>
      <c r="C1012" s="171" t="s">
        <v>115</v>
      </c>
      <c r="D1012" s="171" t="s">
        <v>135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46074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-18.059999999999999</v>
      </c>
    </row>
    <row r="1013" spans="1:16" ht="19.5" hidden="1" customHeight="1">
      <c r="A1013" s="171" t="s">
        <v>1686</v>
      </c>
      <c r="B1013" s="175">
        <v>46074</v>
      </c>
      <c r="C1013" s="171" t="s">
        <v>115</v>
      </c>
      <c r="D1013" s="171" t="s">
        <v>135</v>
      </c>
      <c r="E1013" s="171" t="s">
        <v>48</v>
      </c>
      <c r="F1013" s="171" t="s">
        <v>198</v>
      </c>
      <c r="G1013" s="171" t="s">
        <v>112</v>
      </c>
      <c r="H1013" s="176">
        <v>1</v>
      </c>
      <c r="I1013" s="177">
        <v>0</v>
      </c>
      <c r="J1013" s="175">
        <v>46074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-8.36</v>
      </c>
    </row>
    <row r="1014" spans="1:16" ht="19.5" hidden="1" customHeight="1">
      <c r="A1014" s="171" t="s">
        <v>1596</v>
      </c>
      <c r="B1014" s="175">
        <v>46074</v>
      </c>
      <c r="C1014" s="171" t="s">
        <v>115</v>
      </c>
      <c r="D1014" s="171" t="s">
        <v>135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46072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16.45</v>
      </c>
    </row>
    <row r="1015" spans="1:16" ht="19.5" hidden="1" customHeight="1">
      <c r="A1015" s="171" t="s">
        <v>1467</v>
      </c>
      <c r="B1015" s="175">
        <v>46074</v>
      </c>
      <c r="C1015" s="171" t="s">
        <v>110</v>
      </c>
      <c r="D1015" s="171" t="s">
        <v>121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1467</v>
      </c>
      <c r="B1016" s="175">
        <v>46074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1467</v>
      </c>
      <c r="B1017" s="175">
        <v>46074</v>
      </c>
      <c r="C1017" s="171" t="s">
        <v>115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1687</v>
      </c>
      <c r="B1018" s="175">
        <v>46074</v>
      </c>
      <c r="C1018" s="171" t="s">
        <v>115</v>
      </c>
      <c r="D1018" s="171" t="s">
        <v>135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0</v>
      </c>
      <c r="J1018" s="175">
        <v>46074</v>
      </c>
      <c r="K1018" s="171" t="s">
        <v>125</v>
      </c>
      <c r="L1018" s="171" t="s">
        <v>125</v>
      </c>
      <c r="M1018" s="178">
        <v>0</v>
      </c>
      <c r="N1018" s="176"/>
      <c r="O1018" s="176"/>
      <c r="P1018" s="179">
        <v>-19.05</v>
      </c>
    </row>
    <row r="1019" spans="1:16" ht="19.5" hidden="1" customHeight="1">
      <c r="A1019" s="171" t="s">
        <v>1688</v>
      </c>
      <c r="B1019" s="175">
        <v>46074</v>
      </c>
      <c r="C1019" s="171" t="s">
        <v>115</v>
      </c>
      <c r="D1019" s="171" t="s">
        <v>135</v>
      </c>
      <c r="E1019" s="171" t="s">
        <v>41</v>
      </c>
      <c r="F1019" s="171" t="s">
        <v>138</v>
      </c>
      <c r="G1019" s="171" t="s">
        <v>112</v>
      </c>
      <c r="H1019" s="176">
        <v>1</v>
      </c>
      <c r="I1019" s="177">
        <v>0</v>
      </c>
      <c r="J1019" s="175">
        <v>46074</v>
      </c>
      <c r="K1019" s="171" t="s">
        <v>125</v>
      </c>
      <c r="L1019" s="171" t="s">
        <v>125</v>
      </c>
      <c r="M1019" s="178">
        <v>0</v>
      </c>
      <c r="N1019" s="176"/>
      <c r="O1019" s="176"/>
      <c r="P1019" s="179">
        <v>-22.14</v>
      </c>
    </row>
    <row r="1020" spans="1:16" ht="19.5" hidden="1" customHeight="1">
      <c r="A1020" s="171" t="s">
        <v>1689</v>
      </c>
      <c r="B1020" s="175">
        <v>46074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46068</v>
      </c>
      <c r="K1020" s="171" t="s">
        <v>113</v>
      </c>
      <c r="L1020" s="171" t="s">
        <v>114</v>
      </c>
      <c r="M1020" s="178">
        <v>0.43</v>
      </c>
      <c r="N1020" s="176"/>
      <c r="O1020" s="176">
        <v>41</v>
      </c>
      <c r="P1020" s="179">
        <v>-136.83000000000001</v>
      </c>
    </row>
    <row r="1021" spans="1:16" ht="19.5" hidden="1" customHeight="1">
      <c r="A1021" s="171" t="s">
        <v>1689</v>
      </c>
      <c r="B1021" s="175">
        <v>46074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46068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951.43</v>
      </c>
    </row>
    <row r="1022" spans="1:16" ht="19.5" hidden="1" customHeight="1">
      <c r="A1022" s="171" t="s">
        <v>1689</v>
      </c>
      <c r="B1022" s="175">
        <v>46074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2400</v>
      </c>
      <c r="J1022" s="175">
        <v>46068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9.51</v>
      </c>
    </row>
    <row r="1023" spans="1:16" ht="19.5" hidden="1" customHeight="1">
      <c r="A1023" s="171" t="s">
        <v>1689</v>
      </c>
      <c r="B1023" s="175">
        <v>46074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2400</v>
      </c>
      <c r="J1023" s="175">
        <v>46068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1439.06</v>
      </c>
    </row>
    <row r="1024" spans="1:16" ht="19.5" hidden="1" customHeight="1">
      <c r="A1024" s="171" t="s">
        <v>1689</v>
      </c>
      <c r="B1024" s="175">
        <v>46074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2400</v>
      </c>
      <c r="J1024" s="175">
        <v>46068</v>
      </c>
      <c r="K1024" s="171" t="s">
        <v>113</v>
      </c>
      <c r="L1024" s="171" t="s">
        <v>114</v>
      </c>
      <c r="M1024" s="178">
        <v>0.43</v>
      </c>
      <c r="N1024" s="176"/>
      <c r="O1024" s="176"/>
      <c r="P1024" s="179">
        <v>-1032</v>
      </c>
    </row>
    <row r="1025" spans="1:16" ht="19.5" hidden="1" customHeight="1">
      <c r="A1025" s="171" t="s">
        <v>1689</v>
      </c>
      <c r="B1025" s="175">
        <v>46074</v>
      </c>
      <c r="C1025" s="171" t="s">
        <v>115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2400</v>
      </c>
      <c r="J1025" s="175">
        <v>46068</v>
      </c>
      <c r="K1025" s="171" t="s">
        <v>113</v>
      </c>
      <c r="L1025" s="171" t="s">
        <v>114</v>
      </c>
      <c r="M1025" s="178">
        <v>0.43</v>
      </c>
      <c r="N1025" s="176"/>
      <c r="O1025" s="176"/>
      <c r="P1025" s="179">
        <v>-24.39</v>
      </c>
    </row>
    <row r="1026" spans="1:16" ht="19.5" hidden="1" customHeight="1">
      <c r="A1026" s="171" t="s">
        <v>1690</v>
      </c>
      <c r="B1026" s="175">
        <v>46074</v>
      </c>
      <c r="C1026" s="171" t="s">
        <v>110</v>
      </c>
      <c r="D1026" s="171" t="s">
        <v>24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0.43</v>
      </c>
      <c r="N1026" s="176"/>
      <c r="O1026" s="176">
        <v>41</v>
      </c>
      <c r="P1026" s="179">
        <v>-136.83000000000001</v>
      </c>
    </row>
    <row r="1027" spans="1:16" ht="19.5" hidden="1" customHeight="1">
      <c r="A1027" s="171" t="s">
        <v>1690</v>
      </c>
      <c r="B1027" s="175">
        <v>46074</v>
      </c>
      <c r="C1027" s="171" t="s">
        <v>127</v>
      </c>
      <c r="D1027" s="171" t="s">
        <v>128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1131.43</v>
      </c>
    </row>
    <row r="1028" spans="1:16" ht="19.5" hidden="1" customHeight="1">
      <c r="A1028" s="171" t="s">
        <v>1690</v>
      </c>
      <c r="B1028" s="175">
        <v>46074</v>
      </c>
      <c r="C1028" s="171" t="s">
        <v>127</v>
      </c>
      <c r="D1028" s="171" t="s">
        <v>129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11.31</v>
      </c>
    </row>
    <row r="1029" spans="1:16" ht="19.5" hidden="1" customHeight="1">
      <c r="A1029" s="171" t="s">
        <v>1690</v>
      </c>
      <c r="B1029" s="175">
        <v>46074</v>
      </c>
      <c r="C1029" s="171" t="s">
        <v>127</v>
      </c>
      <c r="D1029" s="171" t="s">
        <v>130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1257.26</v>
      </c>
    </row>
    <row r="1030" spans="1:16" ht="19.5" hidden="1" customHeight="1">
      <c r="A1030" s="171" t="s">
        <v>1690</v>
      </c>
      <c r="B1030" s="175">
        <v>46074</v>
      </c>
      <c r="C1030" s="171" t="s">
        <v>131</v>
      </c>
      <c r="D1030" s="171" t="s">
        <v>132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46067</v>
      </c>
      <c r="K1030" s="171" t="s">
        <v>113</v>
      </c>
      <c r="L1030" s="171" t="s">
        <v>114</v>
      </c>
      <c r="M1030" s="178">
        <v>0.43</v>
      </c>
      <c r="N1030" s="176"/>
      <c r="O1030" s="176"/>
      <c r="P1030" s="179">
        <v>-1032</v>
      </c>
    </row>
    <row r="1031" spans="1:16" ht="19.5" hidden="1" customHeight="1">
      <c r="A1031" s="171" t="s">
        <v>1690</v>
      </c>
      <c r="B1031" s="175">
        <v>46074</v>
      </c>
      <c r="C1031" s="171" t="s">
        <v>115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46067</v>
      </c>
      <c r="K1031" s="171" t="s">
        <v>113</v>
      </c>
      <c r="L1031" s="171" t="s">
        <v>114</v>
      </c>
      <c r="M1031" s="178">
        <v>0.43</v>
      </c>
      <c r="N1031" s="176"/>
      <c r="O1031" s="176"/>
      <c r="P1031" s="179">
        <v>-11.61</v>
      </c>
    </row>
    <row r="1032" spans="1:16" ht="19.5" hidden="1" customHeight="1">
      <c r="A1032" s="171" t="s">
        <v>1689</v>
      </c>
      <c r="B1032" s="175">
        <v>46074</v>
      </c>
      <c r="C1032" s="171" t="s">
        <v>115</v>
      </c>
      <c r="D1032" s="171" t="s">
        <v>135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46068</v>
      </c>
      <c r="K1032" s="171" t="s">
        <v>125</v>
      </c>
      <c r="L1032" s="171" t="s">
        <v>125</v>
      </c>
      <c r="M1032" s="178">
        <v>0</v>
      </c>
      <c r="N1032" s="176"/>
      <c r="O1032" s="176"/>
      <c r="P1032" s="179">
        <v>-18.079999999999998</v>
      </c>
    </row>
    <row r="1033" spans="1:16" ht="19.5" hidden="1" customHeight="1">
      <c r="A1033" s="171" t="s">
        <v>1690</v>
      </c>
      <c r="B1033" s="175">
        <v>46074</v>
      </c>
      <c r="C1033" s="171" t="s">
        <v>115</v>
      </c>
      <c r="D1033" s="171" t="s">
        <v>135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46067</v>
      </c>
      <c r="K1033" s="171" t="s">
        <v>125</v>
      </c>
      <c r="L1033" s="171" t="s">
        <v>125</v>
      </c>
      <c r="M1033" s="178">
        <v>0</v>
      </c>
      <c r="N1033" s="176"/>
      <c r="O1033" s="176"/>
      <c r="P1033" s="179">
        <v>-21.5</v>
      </c>
    </row>
    <row r="1034" spans="1:16" ht="19.5" hidden="1" customHeight="1">
      <c r="A1034" s="171" t="s">
        <v>1691</v>
      </c>
      <c r="B1034" s="175">
        <v>46074</v>
      </c>
      <c r="C1034" s="171" t="s">
        <v>110</v>
      </c>
      <c r="D1034" s="171" t="s">
        <v>24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2400</v>
      </c>
      <c r="J1034" s="175">
        <v>46071</v>
      </c>
      <c r="K1034" s="171" t="s">
        <v>113</v>
      </c>
      <c r="L1034" s="171" t="s">
        <v>114</v>
      </c>
      <c r="M1034" s="178">
        <v>0.43</v>
      </c>
      <c r="N1034" s="176"/>
      <c r="O1034" s="176">
        <v>41</v>
      </c>
      <c r="P1034" s="179">
        <v>-136.83000000000001</v>
      </c>
    </row>
    <row r="1035" spans="1:16" ht="19.5" hidden="1" customHeight="1">
      <c r="A1035" s="171" t="s">
        <v>1691</v>
      </c>
      <c r="B1035" s="175">
        <v>46074</v>
      </c>
      <c r="C1035" s="171" t="s">
        <v>127</v>
      </c>
      <c r="D1035" s="171" t="s">
        <v>128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2400</v>
      </c>
      <c r="J1035" s="175">
        <v>46071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1039.77</v>
      </c>
    </row>
    <row r="1036" spans="1:16" ht="19.5" hidden="1" customHeight="1">
      <c r="A1036" s="171" t="s">
        <v>1691</v>
      </c>
      <c r="B1036" s="175">
        <v>46074</v>
      </c>
      <c r="C1036" s="171" t="s">
        <v>127</v>
      </c>
      <c r="D1036" s="171" t="s">
        <v>129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2400</v>
      </c>
      <c r="J1036" s="175">
        <v>46071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10.4</v>
      </c>
    </row>
    <row r="1037" spans="1:16" ht="19.5" hidden="1" customHeight="1">
      <c r="A1037" s="171" t="s">
        <v>1691</v>
      </c>
      <c r="B1037" s="175">
        <v>46074</v>
      </c>
      <c r="C1037" s="171" t="s">
        <v>127</v>
      </c>
      <c r="D1037" s="171" t="s">
        <v>130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2400</v>
      </c>
      <c r="J1037" s="175">
        <v>46071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1349.83</v>
      </c>
    </row>
    <row r="1038" spans="1:16" ht="19.5" hidden="1" customHeight="1">
      <c r="A1038" s="171" t="s">
        <v>1691</v>
      </c>
      <c r="B1038" s="175">
        <v>46074</v>
      </c>
      <c r="C1038" s="171" t="s">
        <v>131</v>
      </c>
      <c r="D1038" s="171" t="s">
        <v>132</v>
      </c>
      <c r="E1038" s="171" t="s">
        <v>45</v>
      </c>
      <c r="F1038" s="171" t="s">
        <v>162</v>
      </c>
      <c r="G1038" s="171" t="s">
        <v>163</v>
      </c>
      <c r="H1038" s="176">
        <v>1</v>
      </c>
      <c r="I1038" s="177">
        <v>2400</v>
      </c>
      <c r="J1038" s="175">
        <v>46071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-1032</v>
      </c>
    </row>
    <row r="1039" spans="1:16" ht="19.5" hidden="1" customHeight="1">
      <c r="A1039" s="171" t="s">
        <v>1691</v>
      </c>
      <c r="B1039" s="175">
        <v>46074</v>
      </c>
      <c r="C1039" s="171" t="s">
        <v>115</v>
      </c>
      <c r="D1039" s="171" t="s">
        <v>116</v>
      </c>
      <c r="E1039" s="171" t="s">
        <v>45</v>
      </c>
      <c r="F1039" s="171" t="s">
        <v>162</v>
      </c>
      <c r="G1039" s="171" t="s">
        <v>163</v>
      </c>
      <c r="H1039" s="176">
        <v>1</v>
      </c>
      <c r="I1039" s="177">
        <v>2400</v>
      </c>
      <c r="J1039" s="175">
        <v>46071</v>
      </c>
      <c r="K1039" s="171" t="s">
        <v>113</v>
      </c>
      <c r="L1039" s="171" t="s">
        <v>114</v>
      </c>
      <c r="M1039" s="178">
        <v>0.43</v>
      </c>
      <c r="N1039" s="176"/>
      <c r="O1039" s="176"/>
      <c r="P1039" s="179">
        <v>-13.44</v>
      </c>
    </row>
    <row r="1040" spans="1:16" ht="19.5" hidden="1" customHeight="1">
      <c r="A1040" s="171" t="s">
        <v>1691</v>
      </c>
      <c r="B1040" s="175">
        <v>46074</v>
      </c>
      <c r="C1040" s="171" t="s">
        <v>115</v>
      </c>
      <c r="D1040" s="171" t="s">
        <v>135</v>
      </c>
      <c r="E1040" s="171" t="s">
        <v>45</v>
      </c>
      <c r="F1040" s="171" t="s">
        <v>162</v>
      </c>
      <c r="G1040" s="171" t="s">
        <v>163</v>
      </c>
      <c r="H1040" s="176">
        <v>1</v>
      </c>
      <c r="I1040" s="177">
        <v>0</v>
      </c>
      <c r="J1040" s="175">
        <v>46071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-19.760000000000002</v>
      </c>
    </row>
    <row r="1041" spans="1:16" ht="19.5" hidden="1" customHeight="1">
      <c r="A1041" s="171" t="s">
        <v>1692</v>
      </c>
      <c r="B1041" s="175">
        <v>46074</v>
      </c>
      <c r="C1041" s="171" t="s">
        <v>110</v>
      </c>
      <c r="D1041" s="171" t="s">
        <v>24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46071</v>
      </c>
      <c r="K1041" s="171" t="s">
        <v>113</v>
      </c>
      <c r="L1041" s="171" t="s">
        <v>114</v>
      </c>
      <c r="M1041" s="178">
        <v>0</v>
      </c>
      <c r="N1041" s="176"/>
      <c r="O1041" s="176">
        <v>41</v>
      </c>
      <c r="P1041" s="179">
        <v>-46.77</v>
      </c>
    </row>
    <row r="1042" spans="1:16" ht="19.5" hidden="1" customHeight="1">
      <c r="A1042" s="171" t="s">
        <v>1692</v>
      </c>
      <c r="B1042" s="175">
        <v>46074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46071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-12.08</v>
      </c>
    </row>
    <row r="1043" spans="1:16" ht="19.5" hidden="1" customHeight="1">
      <c r="A1043" s="171" t="s">
        <v>1692</v>
      </c>
      <c r="B1043" s="175">
        <v>46074</v>
      </c>
      <c r="C1043" s="171" t="s">
        <v>110</v>
      </c>
      <c r="D1043" s="171" t="s">
        <v>117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46071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0</v>
      </c>
    </row>
    <row r="1044" spans="1:16" ht="19.5" hidden="1" customHeight="1">
      <c r="A1044" s="171" t="s">
        <v>1692</v>
      </c>
      <c r="B1044" s="175">
        <v>46074</v>
      </c>
      <c r="C1044" s="171" t="s">
        <v>110</v>
      </c>
      <c r="D1044" s="171" t="s">
        <v>118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46071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-46.77</v>
      </c>
    </row>
    <row r="1045" spans="1:16" ht="19.5" hidden="1" customHeight="1">
      <c r="A1045" s="171" t="s">
        <v>1692</v>
      </c>
      <c r="B1045" s="175">
        <v>46074</v>
      </c>
      <c r="C1045" s="171" t="s">
        <v>115</v>
      </c>
      <c r="D1045" s="171" t="s">
        <v>119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46071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-15</v>
      </c>
    </row>
    <row r="1046" spans="1:16" ht="19.5" hidden="1" customHeight="1">
      <c r="A1046" s="171" t="s">
        <v>1693</v>
      </c>
      <c r="B1046" s="175">
        <v>46074</v>
      </c>
      <c r="C1046" s="171" t="s">
        <v>110</v>
      </c>
      <c r="D1046" s="171" t="s">
        <v>24</v>
      </c>
      <c r="E1046" s="171" t="s">
        <v>78</v>
      </c>
      <c r="F1046" s="171" t="s">
        <v>176</v>
      </c>
      <c r="G1046" s="171" t="s">
        <v>177</v>
      </c>
      <c r="H1046" s="176">
        <v>1</v>
      </c>
      <c r="I1046" s="177">
        <v>0</v>
      </c>
      <c r="J1046" s="175">
        <v>46069</v>
      </c>
      <c r="K1046" s="171" t="s">
        <v>113</v>
      </c>
      <c r="L1046" s="171" t="s">
        <v>114</v>
      </c>
      <c r="M1046" s="178">
        <v>0</v>
      </c>
      <c r="N1046" s="176"/>
      <c r="O1046" s="176">
        <v>40</v>
      </c>
      <c r="P1046" s="179">
        <v>-56.94</v>
      </c>
    </row>
    <row r="1047" spans="1:16" ht="19.5" hidden="1" customHeight="1">
      <c r="A1047" s="171" t="s">
        <v>1693</v>
      </c>
      <c r="B1047" s="175">
        <v>46074</v>
      </c>
      <c r="C1047" s="171" t="s">
        <v>115</v>
      </c>
      <c r="D1047" s="171" t="s">
        <v>116</v>
      </c>
      <c r="E1047" s="171" t="s">
        <v>78</v>
      </c>
      <c r="F1047" s="171" t="s">
        <v>176</v>
      </c>
      <c r="G1047" s="171" t="s">
        <v>177</v>
      </c>
      <c r="H1047" s="176">
        <v>1</v>
      </c>
      <c r="I1047" s="177">
        <v>0</v>
      </c>
      <c r="J1047" s="175">
        <v>46069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-14</v>
      </c>
    </row>
    <row r="1048" spans="1:16" ht="19.5" hidden="1" customHeight="1">
      <c r="A1048" s="171" t="s">
        <v>1694</v>
      </c>
      <c r="B1048" s="175">
        <v>46074</v>
      </c>
      <c r="C1048" s="171" t="s">
        <v>110</v>
      </c>
      <c r="D1048" s="171" t="s">
        <v>24</v>
      </c>
      <c r="E1048" s="171" t="s">
        <v>69</v>
      </c>
      <c r="F1048" s="171" t="s">
        <v>675</v>
      </c>
      <c r="G1048" s="171" t="s">
        <v>177</v>
      </c>
      <c r="H1048" s="176">
        <v>1</v>
      </c>
      <c r="I1048" s="177">
        <v>0</v>
      </c>
      <c r="J1048" s="175">
        <v>46069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-56.94</v>
      </c>
    </row>
    <row r="1049" spans="1:16" ht="19.5" hidden="1" customHeight="1">
      <c r="A1049" s="171" t="s">
        <v>1694</v>
      </c>
      <c r="B1049" s="175">
        <v>46074</v>
      </c>
      <c r="C1049" s="171" t="s">
        <v>115</v>
      </c>
      <c r="D1049" s="171" t="s">
        <v>116</v>
      </c>
      <c r="E1049" s="171" t="s">
        <v>69</v>
      </c>
      <c r="F1049" s="171" t="s">
        <v>675</v>
      </c>
      <c r="G1049" s="171" t="s">
        <v>177</v>
      </c>
      <c r="H1049" s="176">
        <v>1</v>
      </c>
      <c r="I1049" s="177">
        <v>0</v>
      </c>
      <c r="J1049" s="175">
        <v>46069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-14</v>
      </c>
    </row>
    <row r="1050" spans="1:16" ht="19.5" hidden="1" customHeight="1">
      <c r="A1050" s="171" t="s">
        <v>1694</v>
      </c>
      <c r="B1050" s="175">
        <v>46074</v>
      </c>
      <c r="C1050" s="171" t="s">
        <v>110</v>
      </c>
      <c r="D1050" s="171" t="s">
        <v>117</v>
      </c>
      <c r="E1050" s="171" t="s">
        <v>69</v>
      </c>
      <c r="F1050" s="171" t="s">
        <v>675</v>
      </c>
      <c r="G1050" s="171" t="s">
        <v>177</v>
      </c>
      <c r="H1050" s="176">
        <v>1</v>
      </c>
      <c r="I1050" s="177">
        <v>0</v>
      </c>
      <c r="J1050" s="175">
        <v>46069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1694</v>
      </c>
      <c r="B1051" s="175">
        <v>46074</v>
      </c>
      <c r="C1051" s="171" t="s">
        <v>110</v>
      </c>
      <c r="D1051" s="171" t="s">
        <v>118</v>
      </c>
      <c r="E1051" s="171" t="s">
        <v>69</v>
      </c>
      <c r="F1051" s="171" t="s">
        <v>675</v>
      </c>
      <c r="G1051" s="171" t="s">
        <v>177</v>
      </c>
      <c r="H1051" s="176">
        <v>1</v>
      </c>
      <c r="I1051" s="177">
        <v>0</v>
      </c>
      <c r="J1051" s="175">
        <v>46069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1694</v>
      </c>
      <c r="B1052" s="175">
        <v>46074</v>
      </c>
      <c r="C1052" s="171" t="s">
        <v>115</v>
      </c>
      <c r="D1052" s="171" t="s">
        <v>119</v>
      </c>
      <c r="E1052" s="171" t="s">
        <v>69</v>
      </c>
      <c r="F1052" s="171" t="s">
        <v>675</v>
      </c>
      <c r="G1052" s="171" t="s">
        <v>177</v>
      </c>
      <c r="H1052" s="176">
        <v>1</v>
      </c>
      <c r="I1052" s="177">
        <v>0</v>
      </c>
      <c r="J1052" s="175">
        <v>46069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1693</v>
      </c>
      <c r="B1053" s="175">
        <v>46074</v>
      </c>
      <c r="C1053" s="171" t="s">
        <v>110</v>
      </c>
      <c r="D1053" s="171" t="s">
        <v>117</v>
      </c>
      <c r="E1053" s="171" t="s">
        <v>78</v>
      </c>
      <c r="F1053" s="171" t="s">
        <v>176</v>
      </c>
      <c r="G1053" s="171" t="s">
        <v>177</v>
      </c>
      <c r="H1053" s="176">
        <v>1</v>
      </c>
      <c r="I1053" s="177">
        <v>0</v>
      </c>
      <c r="J1053" s="175">
        <v>46069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0</v>
      </c>
    </row>
    <row r="1054" spans="1:16" ht="19.5" hidden="1" customHeight="1">
      <c r="A1054" s="171" t="s">
        <v>1693</v>
      </c>
      <c r="B1054" s="175">
        <v>46074</v>
      </c>
      <c r="C1054" s="171" t="s">
        <v>110</v>
      </c>
      <c r="D1054" s="171" t="s">
        <v>118</v>
      </c>
      <c r="E1054" s="171" t="s">
        <v>78</v>
      </c>
      <c r="F1054" s="171" t="s">
        <v>176</v>
      </c>
      <c r="G1054" s="171" t="s">
        <v>177</v>
      </c>
      <c r="H1054" s="176">
        <v>1</v>
      </c>
      <c r="I1054" s="177">
        <v>0</v>
      </c>
      <c r="J1054" s="175">
        <v>46069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-56.94</v>
      </c>
    </row>
    <row r="1055" spans="1:16" ht="19.5" hidden="1" customHeight="1">
      <c r="A1055" s="171" t="s">
        <v>1693</v>
      </c>
      <c r="B1055" s="175">
        <v>46074</v>
      </c>
      <c r="C1055" s="171" t="s">
        <v>115</v>
      </c>
      <c r="D1055" s="171" t="s">
        <v>119</v>
      </c>
      <c r="E1055" s="171" t="s">
        <v>78</v>
      </c>
      <c r="F1055" s="171" t="s">
        <v>176</v>
      </c>
      <c r="G1055" s="171" t="s">
        <v>177</v>
      </c>
      <c r="H1055" s="176">
        <v>1</v>
      </c>
      <c r="I1055" s="177">
        <v>0</v>
      </c>
      <c r="J1055" s="175">
        <v>46069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-15</v>
      </c>
    </row>
    <row r="1056" spans="1:16" ht="19.5" hidden="1" customHeight="1">
      <c r="A1056" s="171" t="s">
        <v>1695</v>
      </c>
      <c r="B1056" s="175">
        <v>46074</v>
      </c>
      <c r="C1056" s="171" t="s">
        <v>115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46074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-22.16</v>
      </c>
    </row>
    <row r="1057" spans="1:16" ht="19.5" hidden="1" customHeight="1">
      <c r="A1057" s="171" t="s">
        <v>1695</v>
      </c>
      <c r="B1057" s="175">
        <v>46074</v>
      </c>
      <c r="C1057" s="171" t="s">
        <v>115</v>
      </c>
      <c r="D1057" s="171" t="s">
        <v>135</v>
      </c>
      <c r="E1057" s="171" t="s">
        <v>42</v>
      </c>
      <c r="F1057" s="171" t="s">
        <v>248</v>
      </c>
      <c r="G1057" s="171" t="s">
        <v>112</v>
      </c>
      <c r="H1057" s="176">
        <v>1</v>
      </c>
      <c r="I1057" s="177">
        <v>0</v>
      </c>
      <c r="J1057" s="175">
        <v>46074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-21.55</v>
      </c>
    </row>
    <row r="1058" spans="1:16" ht="19.5" hidden="1" customHeight="1">
      <c r="A1058" s="171" t="s">
        <v>1696</v>
      </c>
      <c r="B1058" s="175">
        <v>46074</v>
      </c>
      <c r="C1058" s="171" t="s">
        <v>115</v>
      </c>
      <c r="D1058" s="171" t="s">
        <v>135</v>
      </c>
      <c r="E1058" s="171" t="s">
        <v>45</v>
      </c>
      <c r="F1058" s="171" t="s">
        <v>162</v>
      </c>
      <c r="G1058" s="171" t="s">
        <v>163</v>
      </c>
      <c r="H1058" s="176">
        <v>1</v>
      </c>
      <c r="I1058" s="177">
        <v>0</v>
      </c>
      <c r="J1058" s="175">
        <v>46074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-7.24</v>
      </c>
    </row>
    <row r="1059" spans="1:16" ht="19.5" hidden="1" customHeight="1">
      <c r="A1059" s="171" t="s">
        <v>1697</v>
      </c>
      <c r="B1059" s="175">
        <v>46074</v>
      </c>
      <c r="C1059" s="171" t="s">
        <v>110</v>
      </c>
      <c r="D1059" s="171" t="s">
        <v>24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2400</v>
      </c>
      <c r="J1059" s="175">
        <v>46073</v>
      </c>
      <c r="K1059" s="171" t="s">
        <v>113</v>
      </c>
      <c r="L1059" s="171" t="s">
        <v>114</v>
      </c>
      <c r="M1059" s="178">
        <v>0.43</v>
      </c>
      <c r="N1059" s="176"/>
      <c r="O1059" s="176">
        <v>40</v>
      </c>
      <c r="P1059" s="179">
        <v>-131.82</v>
      </c>
    </row>
    <row r="1060" spans="1:16" ht="19.5" hidden="1" customHeight="1">
      <c r="A1060" s="171" t="s">
        <v>1697</v>
      </c>
      <c r="B1060" s="175">
        <v>46074</v>
      </c>
      <c r="C1060" s="171" t="s">
        <v>127</v>
      </c>
      <c r="D1060" s="171" t="s">
        <v>128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2400</v>
      </c>
      <c r="J1060" s="175">
        <v>46073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1149.3800000000001</v>
      </c>
    </row>
    <row r="1061" spans="1:16" ht="19.5" hidden="1" customHeight="1">
      <c r="A1061" s="171" t="s">
        <v>1697</v>
      </c>
      <c r="B1061" s="175">
        <v>46074</v>
      </c>
      <c r="C1061" s="171" t="s">
        <v>127</v>
      </c>
      <c r="D1061" s="171" t="s">
        <v>129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2400</v>
      </c>
      <c r="J1061" s="175">
        <v>46073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11.49</v>
      </c>
    </row>
    <row r="1062" spans="1:16" ht="19.5" hidden="1" customHeight="1">
      <c r="A1062" s="171" t="s">
        <v>1697</v>
      </c>
      <c r="B1062" s="175">
        <v>46074</v>
      </c>
      <c r="C1062" s="171" t="s">
        <v>127</v>
      </c>
      <c r="D1062" s="171" t="s">
        <v>130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2400</v>
      </c>
      <c r="J1062" s="175">
        <v>46073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1239.1300000000001</v>
      </c>
    </row>
    <row r="1063" spans="1:16" ht="19.5" hidden="1" customHeight="1">
      <c r="A1063" s="171" t="s">
        <v>1697</v>
      </c>
      <c r="B1063" s="175">
        <v>46074</v>
      </c>
      <c r="C1063" s="171" t="s">
        <v>131</v>
      </c>
      <c r="D1063" s="171" t="s">
        <v>132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46073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-1032</v>
      </c>
    </row>
    <row r="1064" spans="1:16" ht="19.5" hidden="1" customHeight="1">
      <c r="A1064" s="171" t="s">
        <v>1697</v>
      </c>
      <c r="B1064" s="175">
        <v>46074</v>
      </c>
      <c r="C1064" s="171" t="s">
        <v>115</v>
      </c>
      <c r="D1064" s="171" t="s">
        <v>116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46073</v>
      </c>
      <c r="K1064" s="171" t="s">
        <v>113</v>
      </c>
      <c r="L1064" s="171" t="s">
        <v>114</v>
      </c>
      <c r="M1064" s="178">
        <v>0.43</v>
      </c>
      <c r="N1064" s="176"/>
      <c r="O1064" s="176"/>
      <c r="P1064" s="179">
        <v>-12.6</v>
      </c>
    </row>
    <row r="1065" spans="1:16" ht="19.5" hidden="1" customHeight="1">
      <c r="A1065" s="171" t="s">
        <v>1698</v>
      </c>
      <c r="B1065" s="175">
        <v>46074</v>
      </c>
      <c r="C1065" s="171" t="s">
        <v>110</v>
      </c>
      <c r="D1065" s="171" t="s">
        <v>24</v>
      </c>
      <c r="E1065" s="171" t="s">
        <v>75</v>
      </c>
      <c r="F1065" s="171" t="s">
        <v>474</v>
      </c>
      <c r="G1065" s="171" t="s">
        <v>177</v>
      </c>
      <c r="H1065" s="176">
        <v>1</v>
      </c>
      <c r="I1065" s="177">
        <v>0</v>
      </c>
      <c r="J1065" s="175">
        <v>46060</v>
      </c>
      <c r="K1065" s="171" t="s">
        <v>113</v>
      </c>
      <c r="L1065" s="171" t="s">
        <v>114</v>
      </c>
      <c r="M1065" s="178">
        <v>0</v>
      </c>
      <c r="N1065" s="176"/>
      <c r="O1065" s="176">
        <v>43</v>
      </c>
      <c r="P1065" s="179">
        <v>-56.94</v>
      </c>
    </row>
    <row r="1066" spans="1:16" ht="19.5" hidden="1" customHeight="1">
      <c r="A1066" s="171" t="s">
        <v>1698</v>
      </c>
      <c r="B1066" s="175">
        <v>46074</v>
      </c>
      <c r="C1066" s="171" t="s">
        <v>115</v>
      </c>
      <c r="D1066" s="171" t="s">
        <v>116</v>
      </c>
      <c r="E1066" s="171" t="s">
        <v>75</v>
      </c>
      <c r="F1066" s="171" t="s">
        <v>474</v>
      </c>
      <c r="G1066" s="171" t="s">
        <v>177</v>
      </c>
      <c r="H1066" s="176">
        <v>1</v>
      </c>
      <c r="I1066" s="177">
        <v>0</v>
      </c>
      <c r="J1066" s="175">
        <v>46060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-11.68</v>
      </c>
    </row>
    <row r="1067" spans="1:16" ht="19.5" hidden="1" customHeight="1">
      <c r="A1067" s="171" t="s">
        <v>1698</v>
      </c>
      <c r="B1067" s="175">
        <v>46074</v>
      </c>
      <c r="C1067" s="171" t="s">
        <v>110</v>
      </c>
      <c r="D1067" s="171" t="s">
        <v>117</v>
      </c>
      <c r="E1067" s="171" t="s">
        <v>75</v>
      </c>
      <c r="F1067" s="171" t="s">
        <v>474</v>
      </c>
      <c r="G1067" s="171" t="s">
        <v>177</v>
      </c>
      <c r="H1067" s="176">
        <v>1</v>
      </c>
      <c r="I1067" s="177">
        <v>0</v>
      </c>
      <c r="J1067" s="175">
        <v>46060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1698</v>
      </c>
      <c r="B1068" s="175">
        <v>46074</v>
      </c>
      <c r="C1068" s="171" t="s">
        <v>110</v>
      </c>
      <c r="D1068" s="171" t="s">
        <v>118</v>
      </c>
      <c r="E1068" s="171" t="s">
        <v>75</v>
      </c>
      <c r="F1068" s="171" t="s">
        <v>474</v>
      </c>
      <c r="G1068" s="171" t="s">
        <v>177</v>
      </c>
      <c r="H1068" s="176">
        <v>1</v>
      </c>
      <c r="I1068" s="177">
        <v>0</v>
      </c>
      <c r="J1068" s="175">
        <v>46060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-56.94</v>
      </c>
    </row>
    <row r="1069" spans="1:16" ht="19.5" hidden="1" customHeight="1">
      <c r="A1069" s="171" t="s">
        <v>1698</v>
      </c>
      <c r="B1069" s="175">
        <v>46074</v>
      </c>
      <c r="C1069" s="171" t="s">
        <v>115</v>
      </c>
      <c r="D1069" s="171" t="s">
        <v>119</v>
      </c>
      <c r="E1069" s="171" t="s">
        <v>75</v>
      </c>
      <c r="F1069" s="171" t="s">
        <v>474</v>
      </c>
      <c r="G1069" s="171" t="s">
        <v>177</v>
      </c>
      <c r="H1069" s="176">
        <v>1</v>
      </c>
      <c r="I1069" s="177">
        <v>0</v>
      </c>
      <c r="J1069" s="175">
        <v>46060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1699</v>
      </c>
      <c r="B1070" s="175">
        <v>46074</v>
      </c>
      <c r="C1070" s="171" t="s">
        <v>115</v>
      </c>
      <c r="D1070" s="171" t="s">
        <v>135</v>
      </c>
      <c r="E1070" s="171" t="s">
        <v>41</v>
      </c>
      <c r="F1070" s="171" t="s">
        <v>138</v>
      </c>
      <c r="G1070" s="171" t="s">
        <v>112</v>
      </c>
      <c r="H1070" s="176">
        <v>1</v>
      </c>
      <c r="I1070" s="177">
        <v>0</v>
      </c>
      <c r="J1070" s="175">
        <v>46074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-24.12</v>
      </c>
    </row>
    <row r="1071" spans="1:16" ht="19.5" hidden="1" customHeight="1">
      <c r="A1071" s="171" t="s">
        <v>1700</v>
      </c>
      <c r="B1071" s="175">
        <v>46074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2400</v>
      </c>
      <c r="J1071" s="175">
        <v>46072</v>
      </c>
      <c r="K1071" s="171" t="s">
        <v>113</v>
      </c>
      <c r="L1071" s="171" t="s">
        <v>114</v>
      </c>
      <c r="M1071" s="178">
        <v>0.43</v>
      </c>
      <c r="N1071" s="176"/>
      <c r="O1071" s="176">
        <v>40</v>
      </c>
      <c r="P1071" s="179">
        <v>-131.82</v>
      </c>
    </row>
    <row r="1072" spans="1:16" ht="19.5" hidden="1" customHeight="1">
      <c r="A1072" s="171" t="s">
        <v>1700</v>
      </c>
      <c r="B1072" s="175">
        <v>46074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2400</v>
      </c>
      <c r="J1072" s="175">
        <v>46072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864.07</v>
      </c>
    </row>
    <row r="1073" spans="1:16" ht="19.5" hidden="1" customHeight="1">
      <c r="A1073" s="171" t="s">
        <v>1700</v>
      </c>
      <c r="B1073" s="175">
        <v>46074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2400</v>
      </c>
      <c r="J1073" s="175">
        <v>46072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8.64</v>
      </c>
    </row>
    <row r="1074" spans="1:16" ht="19.5" hidden="1" customHeight="1">
      <c r="A1074" s="171" t="s">
        <v>1700</v>
      </c>
      <c r="B1074" s="175">
        <v>46074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2400</v>
      </c>
      <c r="J1074" s="175">
        <v>46072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1527.29</v>
      </c>
    </row>
    <row r="1075" spans="1:16" ht="19.5" hidden="1" customHeight="1">
      <c r="A1075" s="171" t="s">
        <v>1700</v>
      </c>
      <c r="B1075" s="175">
        <v>46074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46072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-1032</v>
      </c>
    </row>
    <row r="1076" spans="1:16" ht="19.5" hidden="1" customHeight="1">
      <c r="A1076" s="171" t="s">
        <v>1700</v>
      </c>
      <c r="B1076" s="175">
        <v>46074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46072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-10.9</v>
      </c>
    </row>
    <row r="1077" spans="1:16" ht="19.5" hidden="1" customHeight="1">
      <c r="A1077" s="171" t="s">
        <v>1700</v>
      </c>
      <c r="B1077" s="175">
        <v>46074</v>
      </c>
      <c r="C1077" s="171" t="s">
        <v>115</v>
      </c>
      <c r="D1077" s="171" t="s">
        <v>135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46072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-16.420000000000002</v>
      </c>
    </row>
    <row r="1078" spans="1:16" ht="19.5" hidden="1" customHeight="1">
      <c r="A1078" s="171" t="s">
        <v>1701</v>
      </c>
      <c r="B1078" s="175">
        <v>46074</v>
      </c>
      <c r="C1078" s="171" t="s">
        <v>110</v>
      </c>
      <c r="D1078" s="171" t="s">
        <v>24</v>
      </c>
      <c r="E1078" s="171" t="s">
        <v>48</v>
      </c>
      <c r="F1078" s="171" t="s">
        <v>198</v>
      </c>
      <c r="G1078" s="171" t="s">
        <v>112</v>
      </c>
      <c r="H1078" s="176">
        <v>1</v>
      </c>
      <c r="I1078" s="177">
        <v>1682</v>
      </c>
      <c r="J1078" s="175">
        <v>46073</v>
      </c>
      <c r="K1078" s="171" t="s">
        <v>113</v>
      </c>
      <c r="L1078" s="171" t="s">
        <v>114</v>
      </c>
      <c r="M1078" s="178">
        <v>0.43</v>
      </c>
      <c r="N1078" s="176"/>
      <c r="O1078" s="176">
        <v>40</v>
      </c>
      <c r="P1078" s="179">
        <v>-113.51</v>
      </c>
    </row>
    <row r="1079" spans="1:16" ht="19.5" hidden="1" customHeight="1">
      <c r="A1079" s="171" t="s">
        <v>1701</v>
      </c>
      <c r="B1079" s="175">
        <v>46074</v>
      </c>
      <c r="C1079" s="171" t="s">
        <v>127</v>
      </c>
      <c r="D1079" s="171" t="s">
        <v>128</v>
      </c>
      <c r="E1079" s="171" t="s">
        <v>48</v>
      </c>
      <c r="F1079" s="171" t="s">
        <v>198</v>
      </c>
      <c r="G1079" s="171" t="s">
        <v>112</v>
      </c>
      <c r="H1079" s="176">
        <v>1</v>
      </c>
      <c r="I1079" s="177">
        <v>1682</v>
      </c>
      <c r="J1079" s="175">
        <v>46073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801.9</v>
      </c>
    </row>
    <row r="1080" spans="1:16" ht="19.5" hidden="1" customHeight="1">
      <c r="A1080" s="171" t="s">
        <v>1701</v>
      </c>
      <c r="B1080" s="175">
        <v>46074</v>
      </c>
      <c r="C1080" s="171" t="s">
        <v>127</v>
      </c>
      <c r="D1080" s="171" t="s">
        <v>129</v>
      </c>
      <c r="E1080" s="171" t="s">
        <v>48</v>
      </c>
      <c r="F1080" s="171" t="s">
        <v>198</v>
      </c>
      <c r="G1080" s="171" t="s">
        <v>112</v>
      </c>
      <c r="H1080" s="176">
        <v>1</v>
      </c>
      <c r="I1080" s="177">
        <v>1682</v>
      </c>
      <c r="J1080" s="175">
        <v>46073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8.02</v>
      </c>
    </row>
    <row r="1081" spans="1:16" ht="19.5" hidden="1" customHeight="1">
      <c r="A1081" s="171" t="s">
        <v>1701</v>
      </c>
      <c r="B1081" s="175">
        <v>46074</v>
      </c>
      <c r="C1081" s="171" t="s">
        <v>127</v>
      </c>
      <c r="D1081" s="171" t="s">
        <v>130</v>
      </c>
      <c r="E1081" s="171" t="s">
        <v>48</v>
      </c>
      <c r="F1081" s="171" t="s">
        <v>198</v>
      </c>
      <c r="G1081" s="171" t="s">
        <v>112</v>
      </c>
      <c r="H1081" s="176">
        <v>1</v>
      </c>
      <c r="I1081" s="177">
        <v>1682</v>
      </c>
      <c r="J1081" s="175">
        <v>46073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872.08</v>
      </c>
    </row>
    <row r="1082" spans="1:16" ht="19.5" hidden="1" customHeight="1">
      <c r="A1082" s="171" t="s">
        <v>1701</v>
      </c>
      <c r="B1082" s="175">
        <v>46074</v>
      </c>
      <c r="C1082" s="171" t="s">
        <v>131</v>
      </c>
      <c r="D1082" s="171" t="s">
        <v>132</v>
      </c>
      <c r="E1082" s="171" t="s">
        <v>48</v>
      </c>
      <c r="F1082" s="171" t="s">
        <v>198</v>
      </c>
      <c r="G1082" s="171" t="s">
        <v>112</v>
      </c>
      <c r="H1082" s="176">
        <v>1</v>
      </c>
      <c r="I1082" s="177">
        <v>1682</v>
      </c>
      <c r="J1082" s="175">
        <v>46073</v>
      </c>
      <c r="K1082" s="171" t="s">
        <v>113</v>
      </c>
      <c r="L1082" s="171" t="s">
        <v>114</v>
      </c>
      <c r="M1082" s="178">
        <v>0.43</v>
      </c>
      <c r="N1082" s="176"/>
      <c r="O1082" s="176"/>
      <c r="P1082" s="179">
        <v>-723.26</v>
      </c>
    </row>
    <row r="1083" spans="1:16" ht="19.5" hidden="1" customHeight="1">
      <c r="A1083" s="171" t="s">
        <v>1701</v>
      </c>
      <c r="B1083" s="175">
        <v>46074</v>
      </c>
      <c r="C1083" s="171" t="s">
        <v>115</v>
      </c>
      <c r="D1083" s="171" t="s">
        <v>116</v>
      </c>
      <c r="E1083" s="171" t="s">
        <v>48</v>
      </c>
      <c r="F1083" s="171" t="s">
        <v>198</v>
      </c>
      <c r="G1083" s="171" t="s">
        <v>112</v>
      </c>
      <c r="H1083" s="176">
        <v>1</v>
      </c>
      <c r="I1083" s="177">
        <v>1682</v>
      </c>
      <c r="J1083" s="175">
        <v>46073</v>
      </c>
      <c r="K1083" s="171" t="s">
        <v>113</v>
      </c>
      <c r="L1083" s="171" t="s">
        <v>114</v>
      </c>
      <c r="M1083" s="178">
        <v>0.43</v>
      </c>
      <c r="N1083" s="176"/>
      <c r="O1083" s="176"/>
      <c r="P1083" s="179">
        <v>-7.68</v>
      </c>
    </row>
    <row r="1084" spans="1:16" ht="19.5" hidden="1" customHeight="1">
      <c r="A1084" s="171" t="s">
        <v>1702</v>
      </c>
      <c r="B1084" s="175">
        <v>46074</v>
      </c>
      <c r="C1084" s="171" t="s">
        <v>110</v>
      </c>
      <c r="D1084" s="171" t="s">
        <v>24</v>
      </c>
      <c r="E1084" s="171" t="s">
        <v>45</v>
      </c>
      <c r="F1084" s="171" t="s">
        <v>162</v>
      </c>
      <c r="G1084" s="171" t="s">
        <v>163</v>
      </c>
      <c r="H1084" s="176">
        <v>1</v>
      </c>
      <c r="I1084" s="177">
        <v>2400</v>
      </c>
      <c r="J1084" s="175">
        <v>46072</v>
      </c>
      <c r="K1084" s="171" t="s">
        <v>113</v>
      </c>
      <c r="L1084" s="171" t="s">
        <v>114</v>
      </c>
      <c r="M1084" s="178">
        <v>0.43</v>
      </c>
      <c r="N1084" s="176"/>
      <c r="O1084" s="176">
        <v>40</v>
      </c>
      <c r="P1084" s="179">
        <v>-131.82</v>
      </c>
    </row>
    <row r="1085" spans="1:16" ht="19.5" hidden="1" customHeight="1">
      <c r="A1085" s="171" t="s">
        <v>1702</v>
      </c>
      <c r="B1085" s="175">
        <v>46074</v>
      </c>
      <c r="C1085" s="171" t="s">
        <v>127</v>
      </c>
      <c r="D1085" s="171" t="s">
        <v>128</v>
      </c>
      <c r="E1085" s="171" t="s">
        <v>45</v>
      </c>
      <c r="F1085" s="171" t="s">
        <v>162</v>
      </c>
      <c r="G1085" s="171" t="s">
        <v>163</v>
      </c>
      <c r="H1085" s="176">
        <v>1</v>
      </c>
      <c r="I1085" s="177">
        <v>2400</v>
      </c>
      <c r="J1085" s="175">
        <v>46072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980.04</v>
      </c>
    </row>
    <row r="1086" spans="1:16" ht="19.5" hidden="1" customHeight="1">
      <c r="A1086" s="171" t="s">
        <v>1702</v>
      </c>
      <c r="B1086" s="175">
        <v>46074</v>
      </c>
      <c r="C1086" s="171" t="s">
        <v>127</v>
      </c>
      <c r="D1086" s="171" t="s">
        <v>129</v>
      </c>
      <c r="E1086" s="171" t="s">
        <v>45</v>
      </c>
      <c r="F1086" s="171" t="s">
        <v>162</v>
      </c>
      <c r="G1086" s="171" t="s">
        <v>163</v>
      </c>
      <c r="H1086" s="176">
        <v>1</v>
      </c>
      <c r="I1086" s="177">
        <v>2400</v>
      </c>
      <c r="J1086" s="175">
        <v>46072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9.8000000000000007</v>
      </c>
    </row>
    <row r="1087" spans="1:16" ht="19.5" hidden="1" customHeight="1">
      <c r="A1087" s="171" t="s">
        <v>1702</v>
      </c>
      <c r="B1087" s="175">
        <v>46074</v>
      </c>
      <c r="C1087" s="171" t="s">
        <v>127</v>
      </c>
      <c r="D1087" s="171" t="s">
        <v>130</v>
      </c>
      <c r="E1087" s="171" t="s">
        <v>45</v>
      </c>
      <c r="F1087" s="171" t="s">
        <v>162</v>
      </c>
      <c r="G1087" s="171" t="s">
        <v>163</v>
      </c>
      <c r="H1087" s="176">
        <v>1</v>
      </c>
      <c r="I1087" s="177">
        <v>2400</v>
      </c>
      <c r="J1087" s="175">
        <v>46072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1410.16</v>
      </c>
    </row>
    <row r="1088" spans="1:16" ht="19.5" hidden="1" customHeight="1">
      <c r="A1088" s="171" t="s">
        <v>1702</v>
      </c>
      <c r="B1088" s="175">
        <v>46074</v>
      </c>
      <c r="C1088" s="171" t="s">
        <v>131</v>
      </c>
      <c r="D1088" s="171" t="s">
        <v>132</v>
      </c>
      <c r="E1088" s="171" t="s">
        <v>45</v>
      </c>
      <c r="F1088" s="171" t="s">
        <v>162</v>
      </c>
      <c r="G1088" s="171" t="s">
        <v>163</v>
      </c>
      <c r="H1088" s="176">
        <v>1</v>
      </c>
      <c r="I1088" s="177">
        <v>2400</v>
      </c>
      <c r="J1088" s="175">
        <v>46072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-1032</v>
      </c>
    </row>
    <row r="1089" spans="1:16" ht="19.5" hidden="1" customHeight="1">
      <c r="A1089" s="171" t="s">
        <v>1702</v>
      </c>
      <c r="B1089" s="175">
        <v>46074</v>
      </c>
      <c r="C1089" s="171" t="s">
        <v>115</v>
      </c>
      <c r="D1089" s="171" t="s">
        <v>116</v>
      </c>
      <c r="E1089" s="171" t="s">
        <v>45</v>
      </c>
      <c r="F1089" s="171" t="s">
        <v>162</v>
      </c>
      <c r="G1089" s="171" t="s">
        <v>163</v>
      </c>
      <c r="H1089" s="176">
        <v>1</v>
      </c>
      <c r="I1089" s="177">
        <v>2400</v>
      </c>
      <c r="J1089" s="175">
        <v>46072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-11.31</v>
      </c>
    </row>
    <row r="1090" spans="1:16" ht="19.5" hidden="1" customHeight="1">
      <c r="A1090" s="171" t="s">
        <v>1702</v>
      </c>
      <c r="B1090" s="175">
        <v>46074</v>
      </c>
      <c r="C1090" s="171" t="s">
        <v>115</v>
      </c>
      <c r="D1090" s="171" t="s">
        <v>135</v>
      </c>
      <c r="E1090" s="171" t="s">
        <v>45</v>
      </c>
      <c r="F1090" s="171" t="s">
        <v>162</v>
      </c>
      <c r="G1090" s="171" t="s">
        <v>163</v>
      </c>
      <c r="H1090" s="176">
        <v>1</v>
      </c>
      <c r="I1090" s="177">
        <v>0</v>
      </c>
      <c r="J1090" s="175">
        <v>46072</v>
      </c>
      <c r="K1090" s="171" t="s">
        <v>125</v>
      </c>
      <c r="L1090" s="171" t="s">
        <v>125</v>
      </c>
      <c r="M1090" s="178">
        <v>0</v>
      </c>
      <c r="N1090" s="176"/>
      <c r="O1090" s="176"/>
      <c r="P1090" s="179">
        <v>-18.62</v>
      </c>
    </row>
    <row r="1091" spans="1:16" ht="19.5" hidden="1" customHeight="1">
      <c r="A1091" s="171" t="s">
        <v>1703</v>
      </c>
      <c r="B1091" s="175">
        <v>46074</v>
      </c>
      <c r="C1091" s="171" t="s">
        <v>110</v>
      </c>
      <c r="D1091" s="171" t="s">
        <v>24</v>
      </c>
      <c r="E1091" s="171" t="s">
        <v>45</v>
      </c>
      <c r="F1091" s="171" t="s">
        <v>162</v>
      </c>
      <c r="G1091" s="171" t="s">
        <v>163</v>
      </c>
      <c r="H1091" s="176">
        <v>1</v>
      </c>
      <c r="I1091" s="177">
        <v>2400</v>
      </c>
      <c r="J1091" s="175">
        <v>46074</v>
      </c>
      <c r="K1091" s="171" t="s">
        <v>113</v>
      </c>
      <c r="L1091" s="171" t="s">
        <v>114</v>
      </c>
      <c r="M1091" s="178">
        <v>0.43</v>
      </c>
      <c r="N1091" s="176"/>
      <c r="O1091" s="176">
        <v>42</v>
      </c>
      <c r="P1091" s="179">
        <v>-141.83000000000001</v>
      </c>
    </row>
    <row r="1092" spans="1:16" ht="19.5" hidden="1" customHeight="1">
      <c r="A1092" s="171" t="s">
        <v>1703</v>
      </c>
      <c r="B1092" s="175">
        <v>46074</v>
      </c>
      <c r="C1092" s="171" t="s">
        <v>127</v>
      </c>
      <c r="D1092" s="171" t="s">
        <v>128</v>
      </c>
      <c r="E1092" s="171" t="s">
        <v>45</v>
      </c>
      <c r="F1092" s="171" t="s">
        <v>162</v>
      </c>
      <c r="G1092" s="171" t="s">
        <v>163</v>
      </c>
      <c r="H1092" s="176">
        <v>1</v>
      </c>
      <c r="I1092" s="177">
        <v>2400</v>
      </c>
      <c r="J1092" s="175">
        <v>46074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1044.76</v>
      </c>
    </row>
    <row r="1093" spans="1:16" ht="19.5" hidden="1" customHeight="1">
      <c r="A1093" s="171" t="s">
        <v>1703</v>
      </c>
      <c r="B1093" s="175">
        <v>46074</v>
      </c>
      <c r="C1093" s="171" t="s">
        <v>127</v>
      </c>
      <c r="D1093" s="171" t="s">
        <v>129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2400</v>
      </c>
      <c r="J1093" s="175">
        <v>46074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10.45</v>
      </c>
    </row>
    <row r="1094" spans="1:16" ht="19.5" hidden="1" customHeight="1">
      <c r="A1094" s="171" t="s">
        <v>1703</v>
      </c>
      <c r="B1094" s="175">
        <v>46074</v>
      </c>
      <c r="C1094" s="171" t="s">
        <v>127</v>
      </c>
      <c r="D1094" s="171" t="s">
        <v>130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2400</v>
      </c>
      <c r="J1094" s="175">
        <v>46074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1344.79</v>
      </c>
    </row>
    <row r="1095" spans="1:16" ht="19.5" hidden="1" customHeight="1">
      <c r="A1095" s="171" t="s">
        <v>1703</v>
      </c>
      <c r="B1095" s="175">
        <v>46074</v>
      </c>
      <c r="C1095" s="171" t="s">
        <v>131</v>
      </c>
      <c r="D1095" s="171" t="s">
        <v>132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2400</v>
      </c>
      <c r="J1095" s="175">
        <v>46074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-1032</v>
      </c>
    </row>
    <row r="1096" spans="1:16" ht="19.5" hidden="1" customHeight="1">
      <c r="A1096" s="171" t="s">
        <v>1703</v>
      </c>
      <c r="B1096" s="175">
        <v>46074</v>
      </c>
      <c r="C1096" s="171" t="s">
        <v>115</v>
      </c>
      <c r="D1096" s="171" t="s">
        <v>116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2400</v>
      </c>
      <c r="J1096" s="175">
        <v>46074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-15.89</v>
      </c>
    </row>
    <row r="1097" spans="1:16" ht="19.5" hidden="1" customHeight="1">
      <c r="A1097" s="171" t="s">
        <v>1703</v>
      </c>
      <c r="B1097" s="175">
        <v>46074</v>
      </c>
      <c r="C1097" s="171" t="s">
        <v>115</v>
      </c>
      <c r="D1097" s="171" t="s">
        <v>135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0</v>
      </c>
      <c r="J1097" s="175">
        <v>46074</v>
      </c>
      <c r="K1097" s="171" t="s">
        <v>125</v>
      </c>
      <c r="L1097" s="171" t="s">
        <v>125</v>
      </c>
      <c r="M1097" s="178">
        <v>0</v>
      </c>
      <c r="N1097" s="176"/>
      <c r="O1097" s="176"/>
      <c r="P1097" s="179">
        <v>-19.850000000000001</v>
      </c>
    </row>
    <row r="1098" spans="1:16" ht="19.5" hidden="1" customHeight="1">
      <c r="A1098" s="171" t="s">
        <v>1704</v>
      </c>
      <c r="B1098" s="175">
        <v>46074</v>
      </c>
      <c r="C1098" s="171" t="s">
        <v>110</v>
      </c>
      <c r="D1098" s="171" t="s">
        <v>24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2400</v>
      </c>
      <c r="J1098" s="175">
        <v>46068</v>
      </c>
      <c r="K1098" s="171" t="s">
        <v>113</v>
      </c>
      <c r="L1098" s="171" t="s">
        <v>114</v>
      </c>
      <c r="M1098" s="178">
        <v>0.43</v>
      </c>
      <c r="N1098" s="176"/>
      <c r="O1098" s="176">
        <v>41</v>
      </c>
      <c r="P1098" s="179">
        <v>-136.83000000000001</v>
      </c>
    </row>
    <row r="1099" spans="1:16" ht="19.5" hidden="1" customHeight="1">
      <c r="A1099" s="171" t="s">
        <v>1704</v>
      </c>
      <c r="B1099" s="175">
        <v>46074</v>
      </c>
      <c r="C1099" s="171" t="s">
        <v>127</v>
      </c>
      <c r="D1099" s="171" t="s">
        <v>128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2400</v>
      </c>
      <c r="J1099" s="175">
        <v>46068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1001.9</v>
      </c>
    </row>
    <row r="1100" spans="1:16" ht="19.5" hidden="1" customHeight="1">
      <c r="A1100" s="171" t="s">
        <v>1704</v>
      </c>
      <c r="B1100" s="175">
        <v>46074</v>
      </c>
      <c r="C1100" s="171" t="s">
        <v>127</v>
      </c>
      <c r="D1100" s="171" t="s">
        <v>129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2400</v>
      </c>
      <c r="J1100" s="175">
        <v>46068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10.02</v>
      </c>
    </row>
    <row r="1101" spans="1:16" ht="19.5" hidden="1" customHeight="1">
      <c r="A1101" s="171" t="s">
        <v>1704</v>
      </c>
      <c r="B1101" s="175">
        <v>46074</v>
      </c>
      <c r="C1101" s="171" t="s">
        <v>127</v>
      </c>
      <c r="D1101" s="171" t="s">
        <v>130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2400</v>
      </c>
      <c r="J1101" s="175">
        <v>46068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1388.08</v>
      </c>
    </row>
    <row r="1102" spans="1:16" ht="19.5" hidden="1" customHeight="1">
      <c r="A1102" s="171" t="s">
        <v>1704</v>
      </c>
      <c r="B1102" s="175">
        <v>46074</v>
      </c>
      <c r="C1102" s="171" t="s">
        <v>131</v>
      </c>
      <c r="D1102" s="171" t="s">
        <v>132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2400</v>
      </c>
      <c r="J1102" s="175">
        <v>46068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-1032</v>
      </c>
    </row>
    <row r="1103" spans="1:16" ht="19.5" hidden="1" customHeight="1">
      <c r="A1103" s="171" t="s">
        <v>1704</v>
      </c>
      <c r="B1103" s="175">
        <v>46074</v>
      </c>
      <c r="C1103" s="171" t="s">
        <v>115</v>
      </c>
      <c r="D1103" s="171" t="s">
        <v>116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2400</v>
      </c>
      <c r="J1103" s="175">
        <v>46068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-1.03</v>
      </c>
    </row>
    <row r="1104" spans="1:16" ht="19.5" hidden="1" customHeight="1">
      <c r="A1104" s="171" t="s">
        <v>1621</v>
      </c>
      <c r="B1104" s="175">
        <v>46074</v>
      </c>
      <c r="C1104" s="171" t="s">
        <v>308</v>
      </c>
      <c r="D1104" s="171" t="s">
        <v>419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-2400</v>
      </c>
      <c r="J1104" s="175">
        <v>46071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-983.81</v>
      </c>
    </row>
    <row r="1105" spans="1:16" ht="19.5" hidden="1" customHeight="1">
      <c r="A1105" s="171" t="s">
        <v>1621</v>
      </c>
      <c r="B1105" s="175">
        <v>46074</v>
      </c>
      <c r="C1105" s="171" t="s">
        <v>308</v>
      </c>
      <c r="D1105" s="171" t="s">
        <v>129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-2400</v>
      </c>
      <c r="J1105" s="175">
        <v>46071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-9.84</v>
      </c>
    </row>
    <row r="1106" spans="1:16" ht="19.5" hidden="1" customHeight="1">
      <c r="A1106" s="171" t="s">
        <v>1621</v>
      </c>
      <c r="B1106" s="175">
        <v>46074</v>
      </c>
      <c r="C1106" s="171" t="s">
        <v>308</v>
      </c>
      <c r="D1106" s="171" t="s">
        <v>130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-2400</v>
      </c>
      <c r="J1106" s="175">
        <v>46071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-1406.35</v>
      </c>
    </row>
    <row r="1107" spans="1:16" ht="19.5" hidden="1" customHeight="1">
      <c r="A1107" s="171" t="s">
        <v>1621</v>
      </c>
      <c r="B1107" s="175">
        <v>46074</v>
      </c>
      <c r="C1107" s="171" t="s">
        <v>131</v>
      </c>
      <c r="D1107" s="171" t="s">
        <v>420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-2400</v>
      </c>
      <c r="J1107" s="175">
        <v>46071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1032</v>
      </c>
    </row>
    <row r="1108" spans="1:16" ht="19.5" hidden="1" customHeight="1">
      <c r="A1108" s="171" t="s">
        <v>1452</v>
      </c>
      <c r="B1108" s="175">
        <v>46074</v>
      </c>
      <c r="C1108" s="171" t="s">
        <v>115</v>
      </c>
      <c r="D1108" s="171" t="s">
        <v>135</v>
      </c>
      <c r="E1108" s="171" t="s">
        <v>73</v>
      </c>
      <c r="F1108" s="171" t="s">
        <v>966</v>
      </c>
      <c r="G1108" s="171" t="s">
        <v>177</v>
      </c>
      <c r="H1108" s="176">
        <v>1</v>
      </c>
      <c r="I1108" s="177">
        <v>0</v>
      </c>
      <c r="J1108" s="175">
        <v>46068</v>
      </c>
      <c r="K1108" s="171" t="s">
        <v>125</v>
      </c>
      <c r="L1108" s="171" t="s">
        <v>125</v>
      </c>
      <c r="M1108" s="178">
        <v>0</v>
      </c>
      <c r="N1108" s="176"/>
      <c r="O1108" s="176"/>
      <c r="P1108" s="179">
        <v>48.44</v>
      </c>
    </row>
    <row r="1109" spans="1:16" ht="19.5" hidden="1" customHeight="1">
      <c r="A1109" s="171" t="s">
        <v>1621</v>
      </c>
      <c r="B1109" s="175">
        <v>46074</v>
      </c>
      <c r="C1109" s="171" t="s">
        <v>115</v>
      </c>
      <c r="D1109" s="171" t="s">
        <v>135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46071</v>
      </c>
      <c r="K1109" s="171" t="s">
        <v>125</v>
      </c>
      <c r="L1109" s="171" t="s">
        <v>125</v>
      </c>
      <c r="M1109" s="178">
        <v>0</v>
      </c>
      <c r="N1109" s="176"/>
      <c r="O1109" s="176"/>
      <c r="P1109" s="179">
        <v>18.690000000000001</v>
      </c>
    </row>
    <row r="1110" spans="1:16" ht="19.5" hidden="1" customHeight="1">
      <c r="A1110" s="171" t="s">
        <v>1705</v>
      </c>
      <c r="B1110" s="175">
        <v>46074</v>
      </c>
      <c r="C1110" s="171" t="s">
        <v>115</v>
      </c>
      <c r="D1110" s="171" t="s">
        <v>135</v>
      </c>
      <c r="E1110" s="171" t="s">
        <v>78</v>
      </c>
      <c r="F1110" s="171" t="s">
        <v>176</v>
      </c>
      <c r="G1110" s="171" t="s">
        <v>177</v>
      </c>
      <c r="H1110" s="176">
        <v>1</v>
      </c>
      <c r="I1110" s="177">
        <v>0</v>
      </c>
      <c r="J1110" s="175">
        <v>46074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-13.1</v>
      </c>
    </row>
    <row r="1111" spans="1:16" ht="19.5" hidden="1" customHeight="1">
      <c r="A1111" s="171" t="s">
        <v>1706</v>
      </c>
      <c r="B1111" s="175">
        <v>46074</v>
      </c>
      <c r="C1111" s="171" t="s">
        <v>115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46074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-22.76</v>
      </c>
    </row>
    <row r="1112" spans="1:16" ht="19.5" hidden="1" customHeight="1">
      <c r="A1112" s="171" t="s">
        <v>1707</v>
      </c>
      <c r="B1112" s="175">
        <v>46074</v>
      </c>
      <c r="C1112" s="171" t="s">
        <v>110</v>
      </c>
      <c r="D1112" s="171" t="s">
        <v>24</v>
      </c>
      <c r="E1112" s="171" t="s">
        <v>50</v>
      </c>
      <c r="F1112" s="171" t="s">
        <v>413</v>
      </c>
      <c r="G1112" s="171" t="s">
        <v>112</v>
      </c>
      <c r="H1112" s="176">
        <v>1</v>
      </c>
      <c r="I1112" s="177">
        <v>2068</v>
      </c>
      <c r="J1112" s="175">
        <v>46071</v>
      </c>
      <c r="K1112" s="171" t="s">
        <v>113</v>
      </c>
      <c r="L1112" s="171" t="s">
        <v>114</v>
      </c>
      <c r="M1112" s="178">
        <v>0.43</v>
      </c>
      <c r="N1112" s="176"/>
      <c r="O1112" s="176">
        <v>41</v>
      </c>
      <c r="P1112" s="179">
        <v>-127.87</v>
      </c>
    </row>
    <row r="1113" spans="1:16" ht="19.5" hidden="1" customHeight="1">
      <c r="A1113" s="171" t="s">
        <v>1707</v>
      </c>
      <c r="B1113" s="175">
        <v>46074</v>
      </c>
      <c r="C1113" s="171" t="s">
        <v>127</v>
      </c>
      <c r="D1113" s="171" t="s">
        <v>128</v>
      </c>
      <c r="E1113" s="171" t="s">
        <v>50</v>
      </c>
      <c r="F1113" s="171" t="s">
        <v>413</v>
      </c>
      <c r="G1113" s="171" t="s">
        <v>112</v>
      </c>
      <c r="H1113" s="176">
        <v>1</v>
      </c>
      <c r="I1113" s="177">
        <v>2068</v>
      </c>
      <c r="J1113" s="175">
        <v>46071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1022</v>
      </c>
    </row>
    <row r="1114" spans="1:16" ht="19.5" hidden="1" customHeight="1">
      <c r="A1114" s="171" t="s">
        <v>1707</v>
      </c>
      <c r="B1114" s="175">
        <v>46074</v>
      </c>
      <c r="C1114" s="171" t="s">
        <v>127</v>
      </c>
      <c r="D1114" s="171" t="s">
        <v>129</v>
      </c>
      <c r="E1114" s="171" t="s">
        <v>50</v>
      </c>
      <c r="F1114" s="171" t="s">
        <v>413</v>
      </c>
      <c r="G1114" s="171" t="s">
        <v>112</v>
      </c>
      <c r="H1114" s="176">
        <v>1</v>
      </c>
      <c r="I1114" s="177">
        <v>2068</v>
      </c>
      <c r="J1114" s="175">
        <v>46071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10.220000000000001</v>
      </c>
    </row>
    <row r="1115" spans="1:16" ht="19.5" hidden="1" customHeight="1">
      <c r="A1115" s="171" t="s">
        <v>1707</v>
      </c>
      <c r="B1115" s="175">
        <v>46074</v>
      </c>
      <c r="C1115" s="171" t="s">
        <v>127</v>
      </c>
      <c r="D1115" s="171" t="s">
        <v>130</v>
      </c>
      <c r="E1115" s="171" t="s">
        <v>50</v>
      </c>
      <c r="F1115" s="171" t="s">
        <v>413</v>
      </c>
      <c r="G1115" s="171" t="s">
        <v>112</v>
      </c>
      <c r="H1115" s="176">
        <v>1</v>
      </c>
      <c r="I1115" s="177">
        <v>2068</v>
      </c>
      <c r="J1115" s="175">
        <v>46071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1035.78</v>
      </c>
    </row>
    <row r="1116" spans="1:16" ht="19.5" hidden="1" customHeight="1">
      <c r="A1116" s="171" t="s">
        <v>1707</v>
      </c>
      <c r="B1116" s="175">
        <v>46074</v>
      </c>
      <c r="C1116" s="171" t="s">
        <v>131</v>
      </c>
      <c r="D1116" s="171" t="s">
        <v>132</v>
      </c>
      <c r="E1116" s="171" t="s">
        <v>50</v>
      </c>
      <c r="F1116" s="171" t="s">
        <v>413</v>
      </c>
      <c r="G1116" s="171" t="s">
        <v>112</v>
      </c>
      <c r="H1116" s="176">
        <v>1</v>
      </c>
      <c r="I1116" s="177">
        <v>2068</v>
      </c>
      <c r="J1116" s="175">
        <v>46071</v>
      </c>
      <c r="K1116" s="171" t="s">
        <v>113</v>
      </c>
      <c r="L1116" s="171" t="s">
        <v>114</v>
      </c>
      <c r="M1116" s="178">
        <v>0.43</v>
      </c>
      <c r="N1116" s="176"/>
      <c r="O1116" s="176"/>
      <c r="P1116" s="179">
        <v>-889.24</v>
      </c>
    </row>
    <row r="1117" spans="1:16" ht="19.5" hidden="1" customHeight="1">
      <c r="A1117" s="171" t="s">
        <v>1707</v>
      </c>
      <c r="B1117" s="175">
        <v>46074</v>
      </c>
      <c r="C1117" s="171" t="s">
        <v>115</v>
      </c>
      <c r="D1117" s="171" t="s">
        <v>116</v>
      </c>
      <c r="E1117" s="171" t="s">
        <v>50</v>
      </c>
      <c r="F1117" s="171" t="s">
        <v>413</v>
      </c>
      <c r="G1117" s="171" t="s">
        <v>112</v>
      </c>
      <c r="H1117" s="176">
        <v>1</v>
      </c>
      <c r="I1117" s="177">
        <v>2068</v>
      </c>
      <c r="J1117" s="175">
        <v>46071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-25</v>
      </c>
    </row>
    <row r="1118" spans="1:16" ht="19.5" customHeight="1">
      <c r="A1118" s="171" t="s">
        <v>1708</v>
      </c>
      <c r="B1118" s="175">
        <v>46074</v>
      </c>
      <c r="C1118" s="171" t="s">
        <v>1317</v>
      </c>
      <c r="D1118" s="171" t="s">
        <v>508</v>
      </c>
      <c r="E1118" s="171" t="s">
        <v>73</v>
      </c>
      <c r="F1118" s="171" t="s">
        <v>966</v>
      </c>
      <c r="G1118" s="171" t="s">
        <v>177</v>
      </c>
      <c r="H1118" s="176">
        <v>1</v>
      </c>
      <c r="I1118" s="177">
        <v>0</v>
      </c>
      <c r="J1118" s="175">
        <v>46068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-5</v>
      </c>
    </row>
    <row r="1119" spans="1:16" ht="19.5" hidden="1" customHeight="1">
      <c r="A1119" s="171" t="s">
        <v>1708</v>
      </c>
      <c r="B1119" s="175">
        <v>46074</v>
      </c>
      <c r="C1119" s="171" t="s">
        <v>115</v>
      </c>
      <c r="D1119" s="171" t="s">
        <v>510</v>
      </c>
      <c r="E1119" s="171" t="s">
        <v>73</v>
      </c>
      <c r="F1119" s="171" t="s">
        <v>966</v>
      </c>
      <c r="G1119" s="171" t="s">
        <v>177</v>
      </c>
      <c r="H1119" s="176">
        <v>1</v>
      </c>
      <c r="I1119" s="177">
        <v>0</v>
      </c>
      <c r="J1119" s="175">
        <v>46068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-10</v>
      </c>
    </row>
    <row r="1120" spans="1:16" ht="19.5" hidden="1" customHeight="1">
      <c r="A1120" s="171" t="s">
        <v>1709</v>
      </c>
      <c r="B1120" s="175">
        <v>46074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46073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1709</v>
      </c>
      <c r="B1121" s="175">
        <v>46074</v>
      </c>
      <c r="C1121" s="171" t="s">
        <v>127</v>
      </c>
      <c r="D1121" s="171" t="s">
        <v>128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46073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1142.8599999999999</v>
      </c>
    </row>
    <row r="1122" spans="1:16" ht="19.5" hidden="1" customHeight="1">
      <c r="A1122" s="171" t="s">
        <v>1709</v>
      </c>
      <c r="B1122" s="175">
        <v>46074</v>
      </c>
      <c r="C1122" s="171" t="s">
        <v>127</v>
      </c>
      <c r="D1122" s="171" t="s">
        <v>129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46073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11.43</v>
      </c>
    </row>
    <row r="1123" spans="1:16" ht="19.5" hidden="1" customHeight="1">
      <c r="A1123" s="171" t="s">
        <v>1709</v>
      </c>
      <c r="B1123" s="175">
        <v>46074</v>
      </c>
      <c r="C1123" s="171" t="s">
        <v>127</v>
      </c>
      <c r="D1123" s="171" t="s">
        <v>130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46073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1245.71</v>
      </c>
    </row>
    <row r="1124" spans="1:16" ht="19.5" hidden="1" customHeight="1">
      <c r="A1124" s="171" t="s">
        <v>1709</v>
      </c>
      <c r="B1124" s="175">
        <v>46074</v>
      </c>
      <c r="C1124" s="171" t="s">
        <v>131</v>
      </c>
      <c r="D1124" s="171" t="s">
        <v>132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46073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1709</v>
      </c>
      <c r="B1125" s="175">
        <v>46074</v>
      </c>
      <c r="C1125" s="171" t="s">
        <v>115</v>
      </c>
      <c r="D1125" s="171" t="s">
        <v>116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46073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-11.11</v>
      </c>
    </row>
    <row r="1126" spans="1:16" ht="19.5" hidden="1" customHeight="1">
      <c r="A1126" s="171" t="s">
        <v>1710</v>
      </c>
      <c r="B1126" s="175">
        <v>46074</v>
      </c>
      <c r="C1126" s="171" t="s">
        <v>115</v>
      </c>
      <c r="D1126" s="171" t="s">
        <v>135</v>
      </c>
      <c r="E1126" s="171" t="s">
        <v>41</v>
      </c>
      <c r="F1126" s="171" t="s">
        <v>138</v>
      </c>
      <c r="G1126" s="171" t="s">
        <v>112</v>
      </c>
      <c r="H1126" s="176">
        <v>1</v>
      </c>
      <c r="I1126" s="177">
        <v>0</v>
      </c>
      <c r="J1126" s="175">
        <v>46074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-24.12</v>
      </c>
    </row>
    <row r="1127" spans="1:16" ht="19.5" hidden="1" customHeight="1">
      <c r="A1127" s="171" t="s">
        <v>1548</v>
      </c>
      <c r="B1127" s="175">
        <v>46074</v>
      </c>
      <c r="C1127" s="171" t="s">
        <v>151</v>
      </c>
      <c r="D1127" s="171" t="s">
        <v>152</v>
      </c>
      <c r="E1127" s="171" t="s">
        <v>125</v>
      </c>
      <c r="F1127" s="171" t="s">
        <v>125</v>
      </c>
      <c r="G1127" s="171" t="s">
        <v>125</v>
      </c>
      <c r="H1127" s="176">
        <v>0</v>
      </c>
      <c r="I1127" s="177">
        <v>0</v>
      </c>
      <c r="J1127" s="175">
        <v>46074</v>
      </c>
      <c r="K1127" s="171" t="s">
        <v>125</v>
      </c>
      <c r="L1127" s="171" t="s">
        <v>125</v>
      </c>
      <c r="M1127" s="178">
        <v>0</v>
      </c>
      <c r="N1127" s="176"/>
      <c r="O1127" s="176"/>
      <c r="P1127" s="179">
        <v>-305.58</v>
      </c>
    </row>
    <row r="1128" spans="1:16" ht="19.5" hidden="1" customHeight="1">
      <c r="A1128" s="171" t="s">
        <v>1549</v>
      </c>
      <c r="B1128" s="175">
        <v>46074</v>
      </c>
      <c r="C1128" s="171" t="s">
        <v>151</v>
      </c>
      <c r="D1128" s="171" t="s">
        <v>152</v>
      </c>
      <c r="E1128" s="171" t="s">
        <v>125</v>
      </c>
      <c r="F1128" s="171" t="s">
        <v>125</v>
      </c>
      <c r="G1128" s="171" t="s">
        <v>125</v>
      </c>
      <c r="H1128" s="176">
        <v>0</v>
      </c>
      <c r="I1128" s="177">
        <v>0</v>
      </c>
      <c r="J1128" s="175">
        <v>46074</v>
      </c>
      <c r="K1128" s="171" t="s">
        <v>125</v>
      </c>
      <c r="L1128" s="171" t="s">
        <v>125</v>
      </c>
      <c r="M1128" s="178">
        <v>0</v>
      </c>
      <c r="N1128" s="176"/>
      <c r="O1128" s="176"/>
      <c r="P1128" s="179">
        <v>-285.02999999999997</v>
      </c>
    </row>
    <row r="1129" spans="1:16" ht="19.5" hidden="1" customHeight="1">
      <c r="A1129" s="171" t="s">
        <v>1388</v>
      </c>
      <c r="B1129" s="175">
        <v>46074</v>
      </c>
      <c r="C1129" s="171" t="s">
        <v>151</v>
      </c>
      <c r="D1129" s="171" t="s">
        <v>152</v>
      </c>
      <c r="E1129" s="171" t="s">
        <v>125</v>
      </c>
      <c r="F1129" s="171" t="s">
        <v>125</v>
      </c>
      <c r="G1129" s="171" t="s">
        <v>125</v>
      </c>
      <c r="H1129" s="176">
        <v>0</v>
      </c>
      <c r="I1129" s="177">
        <v>0</v>
      </c>
      <c r="J1129" s="175">
        <v>46074</v>
      </c>
      <c r="K1129" s="171" t="s">
        <v>125</v>
      </c>
      <c r="L1129" s="171" t="s">
        <v>125</v>
      </c>
      <c r="M1129" s="178">
        <v>0</v>
      </c>
      <c r="N1129" s="176"/>
      <c r="O1129" s="176"/>
      <c r="P1129" s="179">
        <v>-423.06</v>
      </c>
    </row>
    <row r="1130" spans="1:16" ht="19.5" hidden="1" customHeight="1">
      <c r="A1130" s="171" t="s">
        <v>1356</v>
      </c>
      <c r="B1130" s="175">
        <v>46074</v>
      </c>
      <c r="C1130" s="171" t="s">
        <v>151</v>
      </c>
      <c r="D1130" s="171" t="s">
        <v>152</v>
      </c>
      <c r="E1130" s="171" t="s">
        <v>125</v>
      </c>
      <c r="F1130" s="171" t="s">
        <v>125</v>
      </c>
      <c r="G1130" s="171" t="s">
        <v>125</v>
      </c>
      <c r="H1130" s="176">
        <v>0</v>
      </c>
      <c r="I1130" s="177">
        <v>0</v>
      </c>
      <c r="J1130" s="175">
        <v>46074</v>
      </c>
      <c r="K1130" s="171" t="s">
        <v>125</v>
      </c>
      <c r="L1130" s="171" t="s">
        <v>125</v>
      </c>
      <c r="M1130" s="178">
        <v>0</v>
      </c>
      <c r="N1130" s="176"/>
      <c r="O1130" s="176"/>
      <c r="P1130" s="179">
        <v>-213.04</v>
      </c>
    </row>
    <row r="1131" spans="1:16" ht="19.5" hidden="1" customHeight="1">
      <c r="A1131" s="171" t="s">
        <v>150</v>
      </c>
      <c r="B1131" s="175">
        <v>46074</v>
      </c>
      <c r="C1131" s="171" t="s">
        <v>151</v>
      </c>
      <c r="D1131" s="171" t="s">
        <v>152</v>
      </c>
      <c r="E1131" s="171" t="s">
        <v>125</v>
      </c>
      <c r="F1131" s="171" t="s">
        <v>125</v>
      </c>
      <c r="G1131" s="171" t="s">
        <v>125</v>
      </c>
      <c r="H1131" s="176">
        <v>0</v>
      </c>
      <c r="I1131" s="177">
        <v>0</v>
      </c>
      <c r="J1131" s="175">
        <v>46074</v>
      </c>
      <c r="K1131" s="171" t="s">
        <v>125</v>
      </c>
      <c r="L1131" s="171" t="s">
        <v>125</v>
      </c>
      <c r="M1131" s="178">
        <v>0</v>
      </c>
      <c r="N1131" s="176"/>
      <c r="O1131" s="176"/>
      <c r="P1131" s="179">
        <v>-869.61</v>
      </c>
    </row>
    <row r="1132" spans="1:16" ht="19.5" hidden="1" customHeight="1">
      <c r="A1132" s="171" t="s">
        <v>155</v>
      </c>
      <c r="B1132" s="175">
        <v>46074</v>
      </c>
      <c r="C1132" s="171" t="s">
        <v>151</v>
      </c>
      <c r="D1132" s="171" t="s">
        <v>156</v>
      </c>
      <c r="E1132" s="171" t="s">
        <v>125</v>
      </c>
      <c r="F1132" s="171" t="s">
        <v>125</v>
      </c>
      <c r="G1132" s="171" t="s">
        <v>125</v>
      </c>
      <c r="H1132" s="176">
        <v>0</v>
      </c>
      <c r="I1132" s="177">
        <v>0</v>
      </c>
      <c r="J1132" s="175">
        <v>46074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-6277.48</v>
      </c>
    </row>
    <row r="1133" spans="1:16" ht="19.5" hidden="1" customHeight="1">
      <c r="A1133" s="171" t="s">
        <v>1711</v>
      </c>
      <c r="B1133" s="175">
        <v>46075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46069</v>
      </c>
      <c r="K1133" s="171" t="s">
        <v>113</v>
      </c>
      <c r="L1133" s="171" t="s">
        <v>114</v>
      </c>
      <c r="M1133" s="178">
        <v>0</v>
      </c>
      <c r="N1133" s="176"/>
      <c r="O1133" s="176">
        <v>40</v>
      </c>
      <c r="P1133" s="179">
        <v>-46.77</v>
      </c>
    </row>
    <row r="1134" spans="1:16" ht="19.5" hidden="1" customHeight="1">
      <c r="A1134" s="171" t="s">
        <v>1711</v>
      </c>
      <c r="B1134" s="175">
        <v>46075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46069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-10.87</v>
      </c>
    </row>
    <row r="1135" spans="1:16" ht="19.5" hidden="1" customHeight="1">
      <c r="A1135" s="171" t="s">
        <v>1711</v>
      </c>
      <c r="B1135" s="175">
        <v>46075</v>
      </c>
      <c r="C1135" s="171" t="s">
        <v>110</v>
      </c>
      <c r="D1135" s="171" t="s">
        <v>117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46069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1711</v>
      </c>
      <c r="B1136" s="175">
        <v>46075</v>
      </c>
      <c r="C1136" s="171" t="s">
        <v>110</v>
      </c>
      <c r="D1136" s="171" t="s">
        <v>118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46069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-46.77</v>
      </c>
    </row>
    <row r="1137" spans="1:16" ht="19.5" hidden="1" customHeight="1">
      <c r="A1137" s="171" t="s">
        <v>1711</v>
      </c>
      <c r="B1137" s="175">
        <v>46075</v>
      </c>
      <c r="C1137" s="171" t="s">
        <v>115</v>
      </c>
      <c r="D1137" s="171" t="s">
        <v>119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46069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1712</v>
      </c>
      <c r="B1138" s="175">
        <v>46075</v>
      </c>
      <c r="C1138" s="171" t="s">
        <v>110</v>
      </c>
      <c r="D1138" s="171" t="s">
        <v>24</v>
      </c>
      <c r="E1138" s="171" t="s">
        <v>44</v>
      </c>
      <c r="F1138" s="171" t="s">
        <v>213</v>
      </c>
      <c r="G1138" s="171" t="s">
        <v>214</v>
      </c>
      <c r="H1138" s="176">
        <v>1</v>
      </c>
      <c r="I1138" s="177">
        <v>0</v>
      </c>
      <c r="J1138" s="175">
        <v>46071</v>
      </c>
      <c r="K1138" s="171" t="s">
        <v>113</v>
      </c>
      <c r="L1138" s="171" t="s">
        <v>114</v>
      </c>
      <c r="M1138" s="178">
        <v>0</v>
      </c>
      <c r="N1138" s="176"/>
      <c r="O1138" s="176">
        <v>41</v>
      </c>
      <c r="P1138" s="179">
        <v>-46.77</v>
      </c>
    </row>
    <row r="1139" spans="1:16" ht="19.5" hidden="1" customHeight="1">
      <c r="A1139" s="171" t="s">
        <v>1712</v>
      </c>
      <c r="B1139" s="175">
        <v>46075</v>
      </c>
      <c r="C1139" s="171" t="s">
        <v>115</v>
      </c>
      <c r="D1139" s="171" t="s">
        <v>116</v>
      </c>
      <c r="E1139" s="171" t="s">
        <v>44</v>
      </c>
      <c r="F1139" s="171" t="s">
        <v>213</v>
      </c>
      <c r="G1139" s="171" t="s">
        <v>214</v>
      </c>
      <c r="H1139" s="176">
        <v>1</v>
      </c>
      <c r="I1139" s="177">
        <v>0</v>
      </c>
      <c r="J1139" s="175">
        <v>46071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-11.33</v>
      </c>
    </row>
    <row r="1140" spans="1:16" ht="19.5" hidden="1" customHeight="1">
      <c r="A1140" s="171" t="s">
        <v>1712</v>
      </c>
      <c r="B1140" s="175">
        <v>46075</v>
      </c>
      <c r="C1140" s="171" t="s">
        <v>110</v>
      </c>
      <c r="D1140" s="171" t="s">
        <v>117</v>
      </c>
      <c r="E1140" s="171" t="s">
        <v>44</v>
      </c>
      <c r="F1140" s="171" t="s">
        <v>213</v>
      </c>
      <c r="G1140" s="171" t="s">
        <v>214</v>
      </c>
      <c r="H1140" s="176">
        <v>1</v>
      </c>
      <c r="I1140" s="177">
        <v>0</v>
      </c>
      <c r="J1140" s="175">
        <v>46071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1712</v>
      </c>
      <c r="B1141" s="175">
        <v>46075</v>
      </c>
      <c r="C1141" s="171" t="s">
        <v>110</v>
      </c>
      <c r="D1141" s="171" t="s">
        <v>118</v>
      </c>
      <c r="E1141" s="171" t="s">
        <v>44</v>
      </c>
      <c r="F1141" s="171" t="s">
        <v>213</v>
      </c>
      <c r="G1141" s="171" t="s">
        <v>214</v>
      </c>
      <c r="H1141" s="176">
        <v>1</v>
      </c>
      <c r="I1141" s="177">
        <v>0</v>
      </c>
      <c r="J1141" s="175">
        <v>46071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1712</v>
      </c>
      <c r="B1142" s="175">
        <v>46075</v>
      </c>
      <c r="C1142" s="171" t="s">
        <v>115</v>
      </c>
      <c r="D1142" s="171" t="s">
        <v>119</v>
      </c>
      <c r="E1142" s="171" t="s">
        <v>44</v>
      </c>
      <c r="F1142" s="171" t="s">
        <v>213</v>
      </c>
      <c r="G1142" s="171" t="s">
        <v>214</v>
      </c>
      <c r="H1142" s="176">
        <v>1</v>
      </c>
      <c r="I1142" s="177">
        <v>0</v>
      </c>
      <c r="J1142" s="175">
        <v>46071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1713</v>
      </c>
      <c r="B1143" s="175">
        <v>46075</v>
      </c>
      <c r="C1143" s="171" t="s">
        <v>115</v>
      </c>
      <c r="D1143" s="171" t="s">
        <v>135</v>
      </c>
      <c r="E1143" s="171" t="s">
        <v>75</v>
      </c>
      <c r="F1143" s="171" t="s">
        <v>474</v>
      </c>
      <c r="G1143" s="171" t="s">
        <v>177</v>
      </c>
      <c r="H1143" s="176">
        <v>1</v>
      </c>
      <c r="I1143" s="177">
        <v>0</v>
      </c>
      <c r="J1143" s="175">
        <v>46075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-16.73</v>
      </c>
    </row>
    <row r="1144" spans="1:16" ht="19.5" hidden="1" customHeight="1">
      <c r="A1144" s="171" t="s">
        <v>1713</v>
      </c>
      <c r="B1144" s="175">
        <v>46075</v>
      </c>
      <c r="C1144" s="171" t="s">
        <v>115</v>
      </c>
      <c r="D1144" s="171" t="s">
        <v>135</v>
      </c>
      <c r="E1144" s="171" t="s">
        <v>66</v>
      </c>
      <c r="F1144" s="171" t="s">
        <v>602</v>
      </c>
      <c r="G1144" s="171" t="s">
        <v>177</v>
      </c>
      <c r="H1144" s="176">
        <v>1</v>
      </c>
      <c r="I1144" s="177">
        <v>0</v>
      </c>
      <c r="J1144" s="175">
        <v>46075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-16.02</v>
      </c>
    </row>
    <row r="1145" spans="1:16" ht="19.5" hidden="1" customHeight="1">
      <c r="A1145" s="171" t="s">
        <v>1713</v>
      </c>
      <c r="B1145" s="175">
        <v>46075</v>
      </c>
      <c r="C1145" s="171" t="s">
        <v>115</v>
      </c>
      <c r="D1145" s="171" t="s">
        <v>135</v>
      </c>
      <c r="E1145" s="171" t="s">
        <v>73</v>
      </c>
      <c r="F1145" s="171" t="s">
        <v>966</v>
      </c>
      <c r="G1145" s="171" t="s">
        <v>177</v>
      </c>
      <c r="H1145" s="176">
        <v>1</v>
      </c>
      <c r="I1145" s="177">
        <v>0</v>
      </c>
      <c r="J1145" s="175">
        <v>46075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-17.510000000000002</v>
      </c>
    </row>
    <row r="1146" spans="1:16" ht="19.5" hidden="1" customHeight="1">
      <c r="A1146" s="171" t="s">
        <v>1714</v>
      </c>
      <c r="B1146" s="175">
        <v>46075</v>
      </c>
      <c r="C1146" s="171" t="s">
        <v>110</v>
      </c>
      <c r="D1146" s="171" t="s">
        <v>117</v>
      </c>
      <c r="E1146" s="171" t="s">
        <v>40</v>
      </c>
      <c r="F1146" s="171" t="s">
        <v>149</v>
      </c>
      <c r="G1146" s="171" t="s">
        <v>112</v>
      </c>
      <c r="H1146" s="176">
        <v>1</v>
      </c>
      <c r="I1146" s="177">
        <v>0</v>
      </c>
      <c r="J1146" s="175">
        <v>46071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0</v>
      </c>
    </row>
    <row r="1147" spans="1:16" ht="19.5" hidden="1" customHeight="1">
      <c r="A1147" s="171" t="s">
        <v>1714</v>
      </c>
      <c r="B1147" s="175">
        <v>46075</v>
      </c>
      <c r="C1147" s="171" t="s">
        <v>110</v>
      </c>
      <c r="D1147" s="171" t="s">
        <v>118</v>
      </c>
      <c r="E1147" s="171" t="s">
        <v>40</v>
      </c>
      <c r="F1147" s="171" t="s">
        <v>149</v>
      </c>
      <c r="G1147" s="171" t="s">
        <v>112</v>
      </c>
      <c r="H1147" s="176">
        <v>1</v>
      </c>
      <c r="I1147" s="177">
        <v>0</v>
      </c>
      <c r="J1147" s="175">
        <v>46071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-46.77</v>
      </c>
    </row>
    <row r="1148" spans="1:16" ht="19.5" hidden="1" customHeight="1">
      <c r="A1148" s="171" t="s">
        <v>1714</v>
      </c>
      <c r="B1148" s="175">
        <v>46075</v>
      </c>
      <c r="C1148" s="171" t="s">
        <v>115</v>
      </c>
      <c r="D1148" s="171" t="s">
        <v>119</v>
      </c>
      <c r="E1148" s="171" t="s">
        <v>40</v>
      </c>
      <c r="F1148" s="171" t="s">
        <v>149</v>
      </c>
      <c r="G1148" s="171" t="s">
        <v>112</v>
      </c>
      <c r="H1148" s="176">
        <v>1</v>
      </c>
      <c r="I1148" s="177">
        <v>0</v>
      </c>
      <c r="J1148" s="175">
        <v>46071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-15</v>
      </c>
    </row>
    <row r="1149" spans="1:16" ht="19.5" hidden="1" customHeight="1">
      <c r="A1149" s="171" t="s">
        <v>1714</v>
      </c>
      <c r="B1149" s="175">
        <v>46075</v>
      </c>
      <c r="C1149" s="171" t="s">
        <v>110</v>
      </c>
      <c r="D1149" s="171" t="s">
        <v>24</v>
      </c>
      <c r="E1149" s="171" t="s">
        <v>40</v>
      </c>
      <c r="F1149" s="171" t="s">
        <v>149</v>
      </c>
      <c r="G1149" s="171" t="s">
        <v>112</v>
      </c>
      <c r="H1149" s="176">
        <v>1</v>
      </c>
      <c r="I1149" s="177">
        <v>0</v>
      </c>
      <c r="J1149" s="175">
        <v>46071</v>
      </c>
      <c r="K1149" s="171" t="s">
        <v>113</v>
      </c>
      <c r="L1149" s="171" t="s">
        <v>114</v>
      </c>
      <c r="M1149" s="178">
        <v>0</v>
      </c>
      <c r="N1149" s="176"/>
      <c r="O1149" s="176">
        <v>41</v>
      </c>
      <c r="P1149" s="179">
        <v>-46.77</v>
      </c>
    </row>
    <row r="1150" spans="1:16" ht="19.5" hidden="1" customHeight="1">
      <c r="A1150" s="171" t="s">
        <v>1714</v>
      </c>
      <c r="B1150" s="175">
        <v>46075</v>
      </c>
      <c r="C1150" s="171" t="s">
        <v>115</v>
      </c>
      <c r="D1150" s="171" t="s">
        <v>116</v>
      </c>
      <c r="E1150" s="171" t="s">
        <v>40</v>
      </c>
      <c r="F1150" s="171" t="s">
        <v>149</v>
      </c>
      <c r="G1150" s="171" t="s">
        <v>112</v>
      </c>
      <c r="H1150" s="176">
        <v>1</v>
      </c>
      <c r="I1150" s="177">
        <v>0</v>
      </c>
      <c r="J1150" s="175">
        <v>46071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-14.37</v>
      </c>
    </row>
    <row r="1151" spans="1:16" ht="19.5" hidden="1" customHeight="1">
      <c r="A1151" s="171" t="s">
        <v>1715</v>
      </c>
      <c r="B1151" s="175">
        <v>46075</v>
      </c>
      <c r="C1151" s="171" t="s">
        <v>115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46075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-23.2</v>
      </c>
    </row>
    <row r="1152" spans="1:16" ht="19.5" hidden="1" customHeight="1">
      <c r="A1152" s="171" t="s">
        <v>1716</v>
      </c>
      <c r="B1152" s="175">
        <v>46075</v>
      </c>
      <c r="C1152" s="171" t="s">
        <v>110</v>
      </c>
      <c r="D1152" s="171" t="s">
        <v>24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46068</v>
      </c>
      <c r="K1152" s="171" t="s">
        <v>113</v>
      </c>
      <c r="L1152" s="171" t="s">
        <v>114</v>
      </c>
      <c r="M1152" s="178">
        <v>0</v>
      </c>
      <c r="N1152" s="176"/>
      <c r="O1152" s="176">
        <v>41</v>
      </c>
      <c r="P1152" s="179">
        <v>-46.77</v>
      </c>
    </row>
    <row r="1153" spans="1:16" ht="19.5" hidden="1" customHeight="1">
      <c r="A1153" s="171" t="s">
        <v>1716</v>
      </c>
      <c r="B1153" s="175">
        <v>46075</v>
      </c>
      <c r="C1153" s="171" t="s">
        <v>115</v>
      </c>
      <c r="D1153" s="171" t="s">
        <v>116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46068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-11.02</v>
      </c>
    </row>
    <row r="1154" spans="1:16" ht="19.5" hidden="1" customHeight="1">
      <c r="A1154" s="171" t="s">
        <v>1716</v>
      </c>
      <c r="B1154" s="175">
        <v>46075</v>
      </c>
      <c r="C1154" s="171" t="s">
        <v>110</v>
      </c>
      <c r="D1154" s="171" t="s">
        <v>117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46068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1716</v>
      </c>
      <c r="B1155" s="175">
        <v>46075</v>
      </c>
      <c r="C1155" s="171" t="s">
        <v>110</v>
      </c>
      <c r="D1155" s="171" t="s">
        <v>118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46068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-46.77</v>
      </c>
    </row>
    <row r="1156" spans="1:16" ht="19.5" hidden="1" customHeight="1">
      <c r="A1156" s="171" t="s">
        <v>1716</v>
      </c>
      <c r="B1156" s="175">
        <v>46075</v>
      </c>
      <c r="C1156" s="171" t="s">
        <v>115</v>
      </c>
      <c r="D1156" s="171" t="s">
        <v>119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46068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-15</v>
      </c>
    </row>
    <row r="1157" spans="1:16" ht="19.5" hidden="1" customHeight="1">
      <c r="A1157" s="171" t="s">
        <v>1717</v>
      </c>
      <c r="B1157" s="175">
        <v>46075</v>
      </c>
      <c r="C1157" s="171" t="s">
        <v>110</v>
      </c>
      <c r="D1157" s="171" t="s">
        <v>24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0</v>
      </c>
      <c r="J1157" s="175">
        <v>46072</v>
      </c>
      <c r="K1157" s="171" t="s">
        <v>113</v>
      </c>
      <c r="L1157" s="171" t="s">
        <v>114</v>
      </c>
      <c r="M1157" s="178">
        <v>0</v>
      </c>
      <c r="N1157" s="176"/>
      <c r="O1157" s="176">
        <v>40</v>
      </c>
      <c r="P1157" s="179">
        <v>-46.77</v>
      </c>
    </row>
    <row r="1158" spans="1:16" ht="19.5" hidden="1" customHeight="1">
      <c r="A1158" s="171" t="s">
        <v>1717</v>
      </c>
      <c r="B1158" s="175">
        <v>46075</v>
      </c>
      <c r="C1158" s="171" t="s">
        <v>115</v>
      </c>
      <c r="D1158" s="171" t="s">
        <v>116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0</v>
      </c>
      <c r="J1158" s="175">
        <v>46072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-5.73</v>
      </c>
    </row>
    <row r="1159" spans="1:16" ht="19.5" hidden="1" customHeight="1">
      <c r="A1159" s="171" t="s">
        <v>1717</v>
      </c>
      <c r="B1159" s="175">
        <v>46075</v>
      </c>
      <c r="C1159" s="171" t="s">
        <v>110</v>
      </c>
      <c r="D1159" s="171" t="s">
        <v>117</v>
      </c>
      <c r="E1159" s="171" t="s">
        <v>50</v>
      </c>
      <c r="F1159" s="171" t="s">
        <v>413</v>
      </c>
      <c r="G1159" s="171" t="s">
        <v>112</v>
      </c>
      <c r="H1159" s="176">
        <v>1</v>
      </c>
      <c r="I1159" s="177">
        <v>0</v>
      </c>
      <c r="J1159" s="175">
        <v>46072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1717</v>
      </c>
      <c r="B1160" s="175">
        <v>46075</v>
      </c>
      <c r="C1160" s="171" t="s">
        <v>110</v>
      </c>
      <c r="D1160" s="171" t="s">
        <v>118</v>
      </c>
      <c r="E1160" s="171" t="s">
        <v>50</v>
      </c>
      <c r="F1160" s="171" t="s">
        <v>413</v>
      </c>
      <c r="G1160" s="171" t="s">
        <v>112</v>
      </c>
      <c r="H1160" s="176">
        <v>1</v>
      </c>
      <c r="I1160" s="177">
        <v>0</v>
      </c>
      <c r="J1160" s="175">
        <v>46072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hidden="1" customHeight="1">
      <c r="A1161" s="171" t="s">
        <v>1717</v>
      </c>
      <c r="B1161" s="175">
        <v>46075</v>
      </c>
      <c r="C1161" s="171" t="s">
        <v>115</v>
      </c>
      <c r="D1161" s="171" t="s">
        <v>119</v>
      </c>
      <c r="E1161" s="171" t="s">
        <v>50</v>
      </c>
      <c r="F1161" s="171" t="s">
        <v>413</v>
      </c>
      <c r="G1161" s="171" t="s">
        <v>112</v>
      </c>
      <c r="H1161" s="176">
        <v>1</v>
      </c>
      <c r="I1161" s="177">
        <v>0</v>
      </c>
      <c r="J1161" s="175">
        <v>46072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hidden="1" customHeight="1">
      <c r="A1162" s="171" t="s">
        <v>1718</v>
      </c>
      <c r="B1162" s="175">
        <v>46075</v>
      </c>
      <c r="C1162" s="171" t="s">
        <v>110</v>
      </c>
      <c r="D1162" s="171" t="s">
        <v>24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46068</v>
      </c>
      <c r="K1162" s="171" t="s">
        <v>113</v>
      </c>
      <c r="L1162" s="171" t="s">
        <v>114</v>
      </c>
      <c r="M1162" s="178">
        <v>0</v>
      </c>
      <c r="N1162" s="176"/>
      <c r="O1162" s="176">
        <v>41</v>
      </c>
      <c r="P1162" s="179">
        <v>-46.77</v>
      </c>
    </row>
    <row r="1163" spans="1:16" ht="19.5" hidden="1" customHeight="1">
      <c r="A1163" s="171" t="s">
        <v>1718</v>
      </c>
      <c r="B1163" s="175">
        <v>46075</v>
      </c>
      <c r="C1163" s="171" t="s">
        <v>115</v>
      </c>
      <c r="D1163" s="171" t="s">
        <v>116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46068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-9.77</v>
      </c>
    </row>
    <row r="1164" spans="1:16" ht="19.5" hidden="1" customHeight="1">
      <c r="A1164" s="171" t="s">
        <v>1718</v>
      </c>
      <c r="B1164" s="175">
        <v>46075</v>
      </c>
      <c r="C1164" s="171" t="s">
        <v>110</v>
      </c>
      <c r="D1164" s="171" t="s">
        <v>117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46068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0</v>
      </c>
    </row>
    <row r="1165" spans="1:16" ht="19.5" hidden="1" customHeight="1">
      <c r="A1165" s="171" t="s">
        <v>1718</v>
      </c>
      <c r="B1165" s="175">
        <v>46075</v>
      </c>
      <c r="C1165" s="171" t="s">
        <v>110</v>
      </c>
      <c r="D1165" s="171" t="s">
        <v>118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46068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-46.77</v>
      </c>
    </row>
    <row r="1166" spans="1:16" ht="19.5" hidden="1" customHeight="1">
      <c r="A1166" s="171" t="s">
        <v>1718</v>
      </c>
      <c r="B1166" s="175">
        <v>46075</v>
      </c>
      <c r="C1166" s="171" t="s">
        <v>115</v>
      </c>
      <c r="D1166" s="171" t="s">
        <v>119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46068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-15</v>
      </c>
    </row>
    <row r="1167" spans="1:16" ht="19.5" hidden="1" customHeight="1">
      <c r="A1167" s="171" t="s">
        <v>1719</v>
      </c>
      <c r="B1167" s="175">
        <v>46075</v>
      </c>
      <c r="C1167" s="171" t="s">
        <v>110</v>
      </c>
      <c r="D1167" s="171" t="s">
        <v>24</v>
      </c>
      <c r="E1167" s="171" t="s">
        <v>45</v>
      </c>
      <c r="F1167" s="171" t="s">
        <v>162</v>
      </c>
      <c r="G1167" s="171" t="s">
        <v>163</v>
      </c>
      <c r="H1167" s="176">
        <v>1</v>
      </c>
      <c r="I1167" s="177">
        <v>0</v>
      </c>
      <c r="J1167" s="175">
        <v>46063</v>
      </c>
      <c r="K1167" s="171" t="s">
        <v>113</v>
      </c>
      <c r="L1167" s="171" t="s">
        <v>114</v>
      </c>
      <c r="M1167" s="178">
        <v>0</v>
      </c>
      <c r="N1167" s="176"/>
      <c r="O1167" s="176">
        <v>44</v>
      </c>
      <c r="P1167" s="179">
        <v>-46.77</v>
      </c>
    </row>
    <row r="1168" spans="1:16" ht="19.5" hidden="1" customHeight="1">
      <c r="A1168" s="171" t="s">
        <v>1719</v>
      </c>
      <c r="B1168" s="175">
        <v>46075</v>
      </c>
      <c r="C1168" s="171" t="s">
        <v>115</v>
      </c>
      <c r="D1168" s="171" t="s">
        <v>116</v>
      </c>
      <c r="E1168" s="171" t="s">
        <v>45</v>
      </c>
      <c r="F1168" s="171" t="s">
        <v>162</v>
      </c>
      <c r="G1168" s="171" t="s">
        <v>163</v>
      </c>
      <c r="H1168" s="176">
        <v>1</v>
      </c>
      <c r="I1168" s="177">
        <v>0</v>
      </c>
      <c r="J1168" s="175">
        <v>46063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-25</v>
      </c>
    </row>
    <row r="1169" spans="1:16" ht="19.5" hidden="1" customHeight="1">
      <c r="A1169" s="171" t="s">
        <v>1719</v>
      </c>
      <c r="B1169" s="175">
        <v>46075</v>
      </c>
      <c r="C1169" s="171" t="s">
        <v>110</v>
      </c>
      <c r="D1169" s="171" t="s">
        <v>117</v>
      </c>
      <c r="E1169" s="171" t="s">
        <v>45</v>
      </c>
      <c r="F1169" s="171" t="s">
        <v>162</v>
      </c>
      <c r="G1169" s="171" t="s">
        <v>163</v>
      </c>
      <c r="H1169" s="176">
        <v>1</v>
      </c>
      <c r="I1169" s="177">
        <v>0</v>
      </c>
      <c r="J1169" s="175">
        <v>46063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1719</v>
      </c>
      <c r="B1170" s="175">
        <v>46075</v>
      </c>
      <c r="C1170" s="171" t="s">
        <v>110</v>
      </c>
      <c r="D1170" s="171" t="s">
        <v>118</v>
      </c>
      <c r="E1170" s="171" t="s">
        <v>45</v>
      </c>
      <c r="F1170" s="171" t="s">
        <v>162</v>
      </c>
      <c r="G1170" s="171" t="s">
        <v>163</v>
      </c>
      <c r="H1170" s="176">
        <v>1</v>
      </c>
      <c r="I1170" s="177">
        <v>0</v>
      </c>
      <c r="J1170" s="175">
        <v>46063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hidden="1" customHeight="1">
      <c r="A1171" s="171" t="s">
        <v>1719</v>
      </c>
      <c r="B1171" s="175">
        <v>46075</v>
      </c>
      <c r="C1171" s="171" t="s">
        <v>115</v>
      </c>
      <c r="D1171" s="171" t="s">
        <v>119</v>
      </c>
      <c r="E1171" s="171" t="s">
        <v>45</v>
      </c>
      <c r="F1171" s="171" t="s">
        <v>162</v>
      </c>
      <c r="G1171" s="171" t="s">
        <v>163</v>
      </c>
      <c r="H1171" s="176">
        <v>1</v>
      </c>
      <c r="I1171" s="177">
        <v>0</v>
      </c>
      <c r="J1171" s="175">
        <v>46063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1720</v>
      </c>
      <c r="B1172" s="175">
        <v>46075</v>
      </c>
      <c r="C1172" s="171" t="s">
        <v>110</v>
      </c>
      <c r="D1172" s="171" t="s">
        <v>24</v>
      </c>
      <c r="E1172" s="171" t="s">
        <v>80</v>
      </c>
      <c r="F1172" s="171" t="s">
        <v>1104</v>
      </c>
      <c r="G1172" s="171" t="s">
        <v>177</v>
      </c>
      <c r="H1172" s="176">
        <v>1</v>
      </c>
      <c r="I1172" s="177">
        <v>2937</v>
      </c>
      <c r="J1172" s="175">
        <v>46069</v>
      </c>
      <c r="K1172" s="171" t="s">
        <v>113</v>
      </c>
      <c r="L1172" s="171" t="s">
        <v>114</v>
      </c>
      <c r="M1172" s="178">
        <v>0.43</v>
      </c>
      <c r="N1172" s="176"/>
      <c r="O1172" s="176">
        <v>40</v>
      </c>
      <c r="P1172" s="179">
        <v>-160.87</v>
      </c>
    </row>
    <row r="1173" spans="1:16" ht="19.5" hidden="1" customHeight="1">
      <c r="A1173" s="171" t="s">
        <v>1720</v>
      </c>
      <c r="B1173" s="175">
        <v>46075</v>
      </c>
      <c r="C1173" s="171" t="s">
        <v>127</v>
      </c>
      <c r="D1173" s="171" t="s">
        <v>128</v>
      </c>
      <c r="E1173" s="171" t="s">
        <v>80</v>
      </c>
      <c r="F1173" s="171" t="s">
        <v>1104</v>
      </c>
      <c r="G1173" s="171" t="s">
        <v>177</v>
      </c>
      <c r="H1173" s="176">
        <v>1</v>
      </c>
      <c r="I1173" s="177">
        <v>2937</v>
      </c>
      <c r="J1173" s="175">
        <v>46069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1524.76</v>
      </c>
    </row>
    <row r="1174" spans="1:16" ht="19.5" hidden="1" customHeight="1">
      <c r="A1174" s="171" t="s">
        <v>1720</v>
      </c>
      <c r="B1174" s="175">
        <v>46075</v>
      </c>
      <c r="C1174" s="171" t="s">
        <v>127</v>
      </c>
      <c r="D1174" s="171" t="s">
        <v>129</v>
      </c>
      <c r="E1174" s="171" t="s">
        <v>80</v>
      </c>
      <c r="F1174" s="171" t="s">
        <v>1104</v>
      </c>
      <c r="G1174" s="171" t="s">
        <v>177</v>
      </c>
      <c r="H1174" s="176">
        <v>1</v>
      </c>
      <c r="I1174" s="177">
        <v>2937</v>
      </c>
      <c r="J1174" s="175">
        <v>46069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15.25</v>
      </c>
    </row>
    <row r="1175" spans="1:16" ht="19.5" hidden="1" customHeight="1">
      <c r="A1175" s="171" t="s">
        <v>1720</v>
      </c>
      <c r="B1175" s="175">
        <v>46075</v>
      </c>
      <c r="C1175" s="171" t="s">
        <v>127</v>
      </c>
      <c r="D1175" s="171" t="s">
        <v>130</v>
      </c>
      <c r="E1175" s="171" t="s">
        <v>80</v>
      </c>
      <c r="F1175" s="171" t="s">
        <v>1104</v>
      </c>
      <c r="G1175" s="171" t="s">
        <v>177</v>
      </c>
      <c r="H1175" s="176">
        <v>1</v>
      </c>
      <c r="I1175" s="177">
        <v>2937</v>
      </c>
      <c r="J1175" s="175">
        <v>46069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1396.99</v>
      </c>
    </row>
    <row r="1176" spans="1:16" ht="19.5" hidden="1" customHeight="1">
      <c r="A1176" s="171" t="s">
        <v>1720</v>
      </c>
      <c r="B1176" s="175">
        <v>46075</v>
      </c>
      <c r="C1176" s="171" t="s">
        <v>131</v>
      </c>
      <c r="D1176" s="171" t="s">
        <v>132</v>
      </c>
      <c r="E1176" s="171" t="s">
        <v>80</v>
      </c>
      <c r="F1176" s="171" t="s">
        <v>1104</v>
      </c>
      <c r="G1176" s="171" t="s">
        <v>177</v>
      </c>
      <c r="H1176" s="176">
        <v>1</v>
      </c>
      <c r="I1176" s="177">
        <v>2937</v>
      </c>
      <c r="J1176" s="175">
        <v>46069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-1262.9100000000001</v>
      </c>
    </row>
    <row r="1177" spans="1:16" ht="19.5" hidden="1" customHeight="1">
      <c r="A1177" s="171" t="s">
        <v>1720</v>
      </c>
      <c r="B1177" s="175">
        <v>46075</v>
      </c>
      <c r="C1177" s="171" t="s">
        <v>115</v>
      </c>
      <c r="D1177" s="171" t="s">
        <v>116</v>
      </c>
      <c r="E1177" s="171" t="s">
        <v>80</v>
      </c>
      <c r="F1177" s="171" t="s">
        <v>1104</v>
      </c>
      <c r="G1177" s="171" t="s">
        <v>177</v>
      </c>
      <c r="H1177" s="176">
        <v>1</v>
      </c>
      <c r="I1177" s="177">
        <v>2937</v>
      </c>
      <c r="J1177" s="175">
        <v>46069</v>
      </c>
      <c r="K1177" s="171" t="s">
        <v>113</v>
      </c>
      <c r="L1177" s="171" t="s">
        <v>114</v>
      </c>
      <c r="M1177" s="178">
        <v>0.43</v>
      </c>
      <c r="N1177" s="176"/>
      <c r="O1177" s="176"/>
      <c r="P1177" s="179">
        <v>-12.76</v>
      </c>
    </row>
    <row r="1178" spans="1:16" ht="19.5" hidden="1" customHeight="1">
      <c r="A1178" s="171" t="s">
        <v>1721</v>
      </c>
      <c r="B1178" s="175">
        <v>46075</v>
      </c>
      <c r="C1178" s="171" t="s">
        <v>110</v>
      </c>
      <c r="D1178" s="171" t="s">
        <v>24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2400</v>
      </c>
      <c r="J1178" s="175">
        <v>46071</v>
      </c>
      <c r="K1178" s="171" t="s">
        <v>113</v>
      </c>
      <c r="L1178" s="171" t="s">
        <v>114</v>
      </c>
      <c r="M1178" s="178">
        <v>0.43</v>
      </c>
      <c r="N1178" s="176"/>
      <c r="O1178" s="176">
        <v>41</v>
      </c>
      <c r="P1178" s="179">
        <v>-136.83000000000001</v>
      </c>
    </row>
    <row r="1179" spans="1:16" ht="19.5" hidden="1" customHeight="1">
      <c r="A1179" s="171" t="s">
        <v>1721</v>
      </c>
      <c r="B1179" s="175">
        <v>46075</v>
      </c>
      <c r="C1179" s="171" t="s">
        <v>127</v>
      </c>
      <c r="D1179" s="171" t="s">
        <v>128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2400</v>
      </c>
      <c r="J1179" s="175">
        <v>46071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865.45</v>
      </c>
    </row>
    <row r="1180" spans="1:16" ht="19.5" hidden="1" customHeight="1">
      <c r="A1180" s="171" t="s">
        <v>1721</v>
      </c>
      <c r="B1180" s="175">
        <v>46075</v>
      </c>
      <c r="C1180" s="171" t="s">
        <v>127</v>
      </c>
      <c r="D1180" s="171" t="s">
        <v>129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2400</v>
      </c>
      <c r="J1180" s="175">
        <v>46071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8.65</v>
      </c>
    </row>
    <row r="1181" spans="1:16" ht="19.5" hidden="1" customHeight="1">
      <c r="A1181" s="171" t="s">
        <v>1721</v>
      </c>
      <c r="B1181" s="175">
        <v>46075</v>
      </c>
      <c r="C1181" s="171" t="s">
        <v>127</v>
      </c>
      <c r="D1181" s="171" t="s">
        <v>130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2400</v>
      </c>
      <c r="J1181" s="175">
        <v>46071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1525.9</v>
      </c>
    </row>
    <row r="1182" spans="1:16" ht="19.5" hidden="1" customHeight="1">
      <c r="A1182" s="171" t="s">
        <v>1721</v>
      </c>
      <c r="B1182" s="175">
        <v>46075</v>
      </c>
      <c r="C1182" s="171" t="s">
        <v>131</v>
      </c>
      <c r="D1182" s="171" t="s">
        <v>132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2400</v>
      </c>
      <c r="J1182" s="175">
        <v>46071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-1032</v>
      </c>
    </row>
    <row r="1183" spans="1:16" ht="19.5" hidden="1" customHeight="1">
      <c r="A1183" s="171" t="s">
        <v>1721</v>
      </c>
      <c r="B1183" s="175">
        <v>46075</v>
      </c>
      <c r="C1183" s="171" t="s">
        <v>115</v>
      </c>
      <c r="D1183" s="171" t="s">
        <v>116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2400</v>
      </c>
      <c r="J1183" s="175">
        <v>46071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-13.02</v>
      </c>
    </row>
    <row r="1184" spans="1:16" ht="19.5" hidden="1" customHeight="1">
      <c r="A1184" s="171" t="s">
        <v>1721</v>
      </c>
      <c r="B1184" s="175">
        <v>46075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46071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-16.440000000000001</v>
      </c>
    </row>
    <row r="1185" spans="1:16" ht="19.5" hidden="1" customHeight="1">
      <c r="A1185" s="171" t="s">
        <v>1722</v>
      </c>
      <c r="B1185" s="175">
        <v>46075</v>
      </c>
      <c r="C1185" s="171" t="s">
        <v>110</v>
      </c>
      <c r="D1185" s="171" t="s">
        <v>24</v>
      </c>
      <c r="E1185" s="171" t="s">
        <v>42</v>
      </c>
      <c r="F1185" s="171" t="s">
        <v>248</v>
      </c>
      <c r="G1185" s="171" t="s">
        <v>112</v>
      </c>
      <c r="H1185" s="176">
        <v>1</v>
      </c>
      <c r="I1185" s="177">
        <v>2400</v>
      </c>
      <c r="J1185" s="175">
        <v>46072</v>
      </c>
      <c r="K1185" s="171" t="s">
        <v>113</v>
      </c>
      <c r="L1185" s="171" t="s">
        <v>114</v>
      </c>
      <c r="M1185" s="178">
        <v>0.43</v>
      </c>
      <c r="N1185" s="176"/>
      <c r="O1185" s="176">
        <v>40</v>
      </c>
      <c r="P1185" s="179">
        <v>-131.82</v>
      </c>
    </row>
    <row r="1186" spans="1:16" ht="19.5" hidden="1" customHeight="1">
      <c r="A1186" s="171" t="s">
        <v>1722</v>
      </c>
      <c r="B1186" s="175">
        <v>46075</v>
      </c>
      <c r="C1186" s="171" t="s">
        <v>127</v>
      </c>
      <c r="D1186" s="171" t="s">
        <v>128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2400</v>
      </c>
      <c r="J1186" s="175">
        <v>46072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1240.95</v>
      </c>
    </row>
    <row r="1187" spans="1:16" ht="19.5" hidden="1" customHeight="1">
      <c r="A1187" s="171" t="s">
        <v>1722</v>
      </c>
      <c r="B1187" s="175">
        <v>46075</v>
      </c>
      <c r="C1187" s="171" t="s">
        <v>127</v>
      </c>
      <c r="D1187" s="171" t="s">
        <v>129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2400</v>
      </c>
      <c r="J1187" s="175">
        <v>46072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12.41</v>
      </c>
    </row>
    <row r="1188" spans="1:16" ht="19.5" hidden="1" customHeight="1">
      <c r="A1188" s="171" t="s">
        <v>1722</v>
      </c>
      <c r="B1188" s="175">
        <v>46075</v>
      </c>
      <c r="C1188" s="171" t="s">
        <v>127</v>
      </c>
      <c r="D1188" s="171" t="s">
        <v>130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2400</v>
      </c>
      <c r="J1188" s="175">
        <v>46072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1146.6400000000001</v>
      </c>
    </row>
    <row r="1189" spans="1:16" ht="19.5" hidden="1" customHeight="1">
      <c r="A1189" s="171" t="s">
        <v>1722</v>
      </c>
      <c r="B1189" s="175">
        <v>46075</v>
      </c>
      <c r="C1189" s="171" t="s">
        <v>131</v>
      </c>
      <c r="D1189" s="171" t="s">
        <v>132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2400</v>
      </c>
      <c r="J1189" s="175">
        <v>46072</v>
      </c>
      <c r="K1189" s="171" t="s">
        <v>113</v>
      </c>
      <c r="L1189" s="171" t="s">
        <v>114</v>
      </c>
      <c r="M1189" s="178">
        <v>0.43</v>
      </c>
      <c r="N1189" s="176"/>
      <c r="O1189" s="176"/>
      <c r="P1189" s="179">
        <v>-1032</v>
      </c>
    </row>
    <row r="1190" spans="1:16" ht="19.5" hidden="1" customHeight="1">
      <c r="A1190" s="171" t="s">
        <v>1722</v>
      </c>
      <c r="B1190" s="175">
        <v>46075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2400</v>
      </c>
      <c r="J1190" s="175">
        <v>46072</v>
      </c>
      <c r="K1190" s="171" t="s">
        <v>113</v>
      </c>
      <c r="L1190" s="171" t="s">
        <v>114</v>
      </c>
      <c r="M1190" s="178">
        <v>0.43</v>
      </c>
      <c r="N1190" s="176"/>
      <c r="O1190" s="176"/>
      <c r="P1190" s="179">
        <v>-12.89</v>
      </c>
    </row>
    <row r="1191" spans="1:16" ht="19.5" hidden="1" customHeight="1">
      <c r="A1191" s="171" t="s">
        <v>1723</v>
      </c>
      <c r="B1191" s="175">
        <v>46075</v>
      </c>
      <c r="C1191" s="171" t="s">
        <v>110</v>
      </c>
      <c r="D1191" s="171" t="s">
        <v>24</v>
      </c>
      <c r="E1191" s="171" t="s">
        <v>79</v>
      </c>
      <c r="F1191" s="171" t="s">
        <v>441</v>
      </c>
      <c r="G1191" s="171" t="s">
        <v>177</v>
      </c>
      <c r="H1191" s="176">
        <v>1</v>
      </c>
      <c r="I1191" s="177">
        <v>5000</v>
      </c>
      <c r="J1191" s="175">
        <v>46063</v>
      </c>
      <c r="K1191" s="171" t="s">
        <v>113</v>
      </c>
      <c r="L1191" s="171" t="s">
        <v>114</v>
      </c>
      <c r="M1191" s="178">
        <v>0.43</v>
      </c>
      <c r="N1191" s="176"/>
      <c r="O1191" s="176">
        <v>44</v>
      </c>
      <c r="P1191" s="179">
        <v>-250.31</v>
      </c>
    </row>
    <row r="1192" spans="1:16" ht="19.5" hidden="1" customHeight="1">
      <c r="A1192" s="171" t="s">
        <v>1723</v>
      </c>
      <c r="B1192" s="175">
        <v>46075</v>
      </c>
      <c r="C1192" s="171" t="s">
        <v>127</v>
      </c>
      <c r="D1192" s="171" t="s">
        <v>128</v>
      </c>
      <c r="E1192" s="171" t="s">
        <v>79</v>
      </c>
      <c r="F1192" s="171" t="s">
        <v>441</v>
      </c>
      <c r="G1192" s="171" t="s">
        <v>177</v>
      </c>
      <c r="H1192" s="176">
        <v>1</v>
      </c>
      <c r="I1192" s="177">
        <v>5000</v>
      </c>
      <c r="J1192" s="175">
        <v>46063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2443.81</v>
      </c>
    </row>
    <row r="1193" spans="1:16" ht="19.5" hidden="1" customHeight="1">
      <c r="A1193" s="171" t="s">
        <v>1723</v>
      </c>
      <c r="B1193" s="175">
        <v>46075</v>
      </c>
      <c r="C1193" s="171" t="s">
        <v>127</v>
      </c>
      <c r="D1193" s="171" t="s">
        <v>129</v>
      </c>
      <c r="E1193" s="171" t="s">
        <v>79</v>
      </c>
      <c r="F1193" s="171" t="s">
        <v>441</v>
      </c>
      <c r="G1193" s="171" t="s">
        <v>177</v>
      </c>
      <c r="H1193" s="176">
        <v>1</v>
      </c>
      <c r="I1193" s="177">
        <v>5000</v>
      </c>
      <c r="J1193" s="175">
        <v>46063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24.44</v>
      </c>
    </row>
    <row r="1194" spans="1:16" ht="19.5" hidden="1" customHeight="1">
      <c r="A1194" s="171" t="s">
        <v>1723</v>
      </c>
      <c r="B1194" s="175">
        <v>46075</v>
      </c>
      <c r="C1194" s="171" t="s">
        <v>127</v>
      </c>
      <c r="D1194" s="171" t="s">
        <v>130</v>
      </c>
      <c r="E1194" s="171" t="s">
        <v>79</v>
      </c>
      <c r="F1194" s="171" t="s">
        <v>441</v>
      </c>
      <c r="G1194" s="171" t="s">
        <v>177</v>
      </c>
      <c r="H1194" s="176">
        <v>1</v>
      </c>
      <c r="I1194" s="177">
        <v>5000</v>
      </c>
      <c r="J1194" s="175">
        <v>46063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2531.75</v>
      </c>
    </row>
    <row r="1195" spans="1:16" ht="19.5" hidden="1" customHeight="1">
      <c r="A1195" s="171" t="s">
        <v>1723</v>
      </c>
      <c r="B1195" s="175">
        <v>46075</v>
      </c>
      <c r="C1195" s="171" t="s">
        <v>131</v>
      </c>
      <c r="D1195" s="171" t="s">
        <v>132</v>
      </c>
      <c r="E1195" s="171" t="s">
        <v>79</v>
      </c>
      <c r="F1195" s="171" t="s">
        <v>441</v>
      </c>
      <c r="G1195" s="171" t="s">
        <v>177</v>
      </c>
      <c r="H1195" s="176">
        <v>1</v>
      </c>
      <c r="I1195" s="177">
        <v>5000</v>
      </c>
      <c r="J1195" s="175">
        <v>46063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-2150</v>
      </c>
    </row>
    <row r="1196" spans="1:16" ht="19.5" hidden="1" customHeight="1">
      <c r="A1196" s="171" t="s">
        <v>1723</v>
      </c>
      <c r="B1196" s="175">
        <v>46075</v>
      </c>
      <c r="C1196" s="171" t="s">
        <v>115</v>
      </c>
      <c r="D1196" s="171" t="s">
        <v>116</v>
      </c>
      <c r="E1196" s="171" t="s">
        <v>79</v>
      </c>
      <c r="F1196" s="171" t="s">
        <v>441</v>
      </c>
      <c r="G1196" s="171" t="s">
        <v>177</v>
      </c>
      <c r="H1196" s="176">
        <v>1</v>
      </c>
      <c r="I1196" s="177">
        <v>5000</v>
      </c>
      <c r="J1196" s="175">
        <v>46063</v>
      </c>
      <c r="K1196" s="171" t="s">
        <v>113</v>
      </c>
      <c r="L1196" s="171" t="s">
        <v>114</v>
      </c>
      <c r="M1196" s="178">
        <v>0.43</v>
      </c>
      <c r="N1196" s="176"/>
      <c r="O1196" s="176"/>
      <c r="P1196" s="179">
        <v>-25</v>
      </c>
    </row>
    <row r="1197" spans="1:16" ht="19.5" hidden="1" customHeight="1">
      <c r="A1197" s="171" t="s">
        <v>1724</v>
      </c>
      <c r="B1197" s="175">
        <v>46075</v>
      </c>
      <c r="C1197" s="171" t="s">
        <v>110</v>
      </c>
      <c r="D1197" s="171" t="s">
        <v>24</v>
      </c>
      <c r="E1197" s="171" t="s">
        <v>38</v>
      </c>
      <c r="F1197" s="171" t="s">
        <v>111</v>
      </c>
      <c r="G1197" s="171" t="s">
        <v>112</v>
      </c>
      <c r="H1197" s="176">
        <v>1</v>
      </c>
      <c r="I1197" s="177">
        <v>2400</v>
      </c>
      <c r="J1197" s="175">
        <v>46072</v>
      </c>
      <c r="K1197" s="171" t="s">
        <v>113</v>
      </c>
      <c r="L1197" s="171" t="s">
        <v>114</v>
      </c>
      <c r="M1197" s="178">
        <v>0.43</v>
      </c>
      <c r="N1197" s="176"/>
      <c r="O1197" s="176">
        <v>40</v>
      </c>
      <c r="P1197" s="179">
        <v>-131.82</v>
      </c>
    </row>
    <row r="1198" spans="1:16" ht="19.5" hidden="1" customHeight="1">
      <c r="A1198" s="171" t="s">
        <v>1724</v>
      </c>
      <c r="B1198" s="175">
        <v>46075</v>
      </c>
      <c r="C1198" s="171" t="s">
        <v>127</v>
      </c>
      <c r="D1198" s="171" t="s">
        <v>128</v>
      </c>
      <c r="E1198" s="171" t="s">
        <v>38</v>
      </c>
      <c r="F1198" s="171" t="s">
        <v>111</v>
      </c>
      <c r="G1198" s="171" t="s">
        <v>112</v>
      </c>
      <c r="H1198" s="176">
        <v>1</v>
      </c>
      <c r="I1198" s="177">
        <v>2400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946.67</v>
      </c>
    </row>
    <row r="1199" spans="1:16" ht="19.5" hidden="1" customHeight="1">
      <c r="A1199" s="171" t="s">
        <v>1724</v>
      </c>
      <c r="B1199" s="175">
        <v>46075</v>
      </c>
      <c r="C1199" s="171" t="s">
        <v>127</v>
      </c>
      <c r="D1199" s="171" t="s">
        <v>129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2400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0</v>
      </c>
    </row>
    <row r="1200" spans="1:16" ht="19.5" hidden="1" customHeight="1">
      <c r="A1200" s="171" t="s">
        <v>1724</v>
      </c>
      <c r="B1200" s="175">
        <v>46075</v>
      </c>
      <c r="C1200" s="171" t="s">
        <v>127</v>
      </c>
      <c r="D1200" s="171" t="s">
        <v>130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2400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1453.33</v>
      </c>
    </row>
    <row r="1201" spans="1:16" ht="19.5" hidden="1" customHeight="1">
      <c r="A1201" s="171" t="s">
        <v>1724</v>
      </c>
      <c r="B1201" s="175">
        <v>46075</v>
      </c>
      <c r="C1201" s="171" t="s">
        <v>131</v>
      </c>
      <c r="D1201" s="171" t="s">
        <v>132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2400</v>
      </c>
      <c r="J1201" s="175">
        <v>46072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-1032</v>
      </c>
    </row>
    <row r="1202" spans="1:16" ht="19.5" hidden="1" customHeight="1">
      <c r="A1202" s="171" t="s">
        <v>1725</v>
      </c>
      <c r="B1202" s="175">
        <v>46075</v>
      </c>
      <c r="C1202" s="171" t="s">
        <v>110</v>
      </c>
      <c r="D1202" s="171" t="s">
        <v>24</v>
      </c>
      <c r="E1202" s="171" t="s">
        <v>50</v>
      </c>
      <c r="F1202" s="171" t="s">
        <v>413</v>
      </c>
      <c r="G1202" s="171" t="s">
        <v>112</v>
      </c>
      <c r="H1202" s="176">
        <v>1</v>
      </c>
      <c r="I1202" s="177">
        <v>1394</v>
      </c>
      <c r="J1202" s="175">
        <v>46071</v>
      </c>
      <c r="K1202" s="171" t="s">
        <v>113</v>
      </c>
      <c r="L1202" s="171" t="s">
        <v>114</v>
      </c>
      <c r="M1202" s="178">
        <v>0.43</v>
      </c>
      <c r="N1202" s="176"/>
      <c r="O1202" s="176">
        <v>41</v>
      </c>
      <c r="P1202" s="179">
        <v>-109.67</v>
      </c>
    </row>
    <row r="1203" spans="1:16" ht="19.5" hidden="1" customHeight="1">
      <c r="A1203" s="171" t="s">
        <v>1725</v>
      </c>
      <c r="B1203" s="175">
        <v>46075</v>
      </c>
      <c r="C1203" s="171" t="s">
        <v>127</v>
      </c>
      <c r="D1203" s="171" t="s">
        <v>128</v>
      </c>
      <c r="E1203" s="171" t="s">
        <v>50</v>
      </c>
      <c r="F1203" s="171" t="s">
        <v>413</v>
      </c>
      <c r="G1203" s="171" t="s">
        <v>112</v>
      </c>
      <c r="H1203" s="176">
        <v>1</v>
      </c>
      <c r="I1203" s="177">
        <v>1394</v>
      </c>
      <c r="J1203" s="175">
        <v>46071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649.62</v>
      </c>
    </row>
    <row r="1204" spans="1:16" ht="19.5" hidden="1" customHeight="1">
      <c r="A1204" s="171" t="s">
        <v>1725</v>
      </c>
      <c r="B1204" s="175">
        <v>46075</v>
      </c>
      <c r="C1204" s="171" t="s">
        <v>127</v>
      </c>
      <c r="D1204" s="171" t="s">
        <v>129</v>
      </c>
      <c r="E1204" s="171" t="s">
        <v>50</v>
      </c>
      <c r="F1204" s="171" t="s">
        <v>413</v>
      </c>
      <c r="G1204" s="171" t="s">
        <v>112</v>
      </c>
      <c r="H1204" s="176">
        <v>1</v>
      </c>
      <c r="I1204" s="177">
        <v>1394</v>
      </c>
      <c r="J1204" s="175">
        <v>46071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6.5</v>
      </c>
    </row>
    <row r="1205" spans="1:16" ht="19.5" hidden="1" customHeight="1">
      <c r="A1205" s="171" t="s">
        <v>1725</v>
      </c>
      <c r="B1205" s="175">
        <v>46075</v>
      </c>
      <c r="C1205" s="171" t="s">
        <v>127</v>
      </c>
      <c r="D1205" s="171" t="s">
        <v>130</v>
      </c>
      <c r="E1205" s="171" t="s">
        <v>50</v>
      </c>
      <c r="F1205" s="171" t="s">
        <v>413</v>
      </c>
      <c r="G1205" s="171" t="s">
        <v>112</v>
      </c>
      <c r="H1205" s="176">
        <v>1</v>
      </c>
      <c r="I1205" s="177">
        <v>1394</v>
      </c>
      <c r="J1205" s="175">
        <v>46071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737.88</v>
      </c>
    </row>
    <row r="1206" spans="1:16" ht="19.5" hidden="1" customHeight="1">
      <c r="A1206" s="171" t="s">
        <v>1725</v>
      </c>
      <c r="B1206" s="175">
        <v>46075</v>
      </c>
      <c r="C1206" s="171" t="s">
        <v>131</v>
      </c>
      <c r="D1206" s="171" t="s">
        <v>132</v>
      </c>
      <c r="E1206" s="171" t="s">
        <v>50</v>
      </c>
      <c r="F1206" s="171" t="s">
        <v>413</v>
      </c>
      <c r="G1206" s="171" t="s">
        <v>112</v>
      </c>
      <c r="H1206" s="176">
        <v>1</v>
      </c>
      <c r="I1206" s="177">
        <v>1394</v>
      </c>
      <c r="J1206" s="175">
        <v>46071</v>
      </c>
      <c r="K1206" s="171" t="s">
        <v>113</v>
      </c>
      <c r="L1206" s="171" t="s">
        <v>114</v>
      </c>
      <c r="M1206" s="178">
        <v>0.43</v>
      </c>
      <c r="N1206" s="176"/>
      <c r="O1206" s="176"/>
      <c r="P1206" s="179">
        <v>-599.41999999999996</v>
      </c>
    </row>
    <row r="1207" spans="1:16" ht="19.5" hidden="1" customHeight="1">
      <c r="A1207" s="171" t="s">
        <v>1725</v>
      </c>
      <c r="B1207" s="175">
        <v>46075</v>
      </c>
      <c r="C1207" s="171" t="s">
        <v>115</v>
      </c>
      <c r="D1207" s="171" t="s">
        <v>116</v>
      </c>
      <c r="E1207" s="171" t="s">
        <v>50</v>
      </c>
      <c r="F1207" s="171" t="s">
        <v>413</v>
      </c>
      <c r="G1207" s="171" t="s">
        <v>112</v>
      </c>
      <c r="H1207" s="176">
        <v>1</v>
      </c>
      <c r="I1207" s="177">
        <v>1394</v>
      </c>
      <c r="J1207" s="175">
        <v>46071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-6.18</v>
      </c>
    </row>
    <row r="1208" spans="1:16" ht="19.5" hidden="1" customHeight="1">
      <c r="A1208" s="171" t="s">
        <v>1726</v>
      </c>
      <c r="B1208" s="175">
        <v>46075</v>
      </c>
      <c r="C1208" s="171" t="s">
        <v>115</v>
      </c>
      <c r="D1208" s="171" t="s">
        <v>135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0</v>
      </c>
      <c r="J1208" s="175">
        <v>46075</v>
      </c>
      <c r="K1208" s="171" t="s">
        <v>125</v>
      </c>
      <c r="L1208" s="171" t="s">
        <v>125</v>
      </c>
      <c r="M1208" s="178">
        <v>0</v>
      </c>
      <c r="N1208" s="176"/>
      <c r="O1208" s="176"/>
      <c r="P1208" s="179">
        <v>-6.99</v>
      </c>
    </row>
    <row r="1209" spans="1:16" ht="19.5" hidden="1" customHeight="1">
      <c r="A1209" s="171" t="s">
        <v>1727</v>
      </c>
      <c r="B1209" s="175">
        <v>46075</v>
      </c>
      <c r="C1209" s="171" t="s">
        <v>115</v>
      </c>
      <c r="D1209" s="171" t="s">
        <v>135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46075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-19.02</v>
      </c>
    </row>
    <row r="1210" spans="1:16" ht="19.5" hidden="1" customHeight="1">
      <c r="A1210" s="171" t="s">
        <v>1728</v>
      </c>
      <c r="B1210" s="175">
        <v>46075</v>
      </c>
      <c r="C1210" s="171" t="s">
        <v>110</v>
      </c>
      <c r="D1210" s="171" t="s">
        <v>24</v>
      </c>
      <c r="E1210" s="171" t="s">
        <v>79</v>
      </c>
      <c r="F1210" s="171" t="s">
        <v>441</v>
      </c>
      <c r="G1210" s="171" t="s">
        <v>177</v>
      </c>
      <c r="H1210" s="176">
        <v>1</v>
      </c>
      <c r="I1210" s="177">
        <v>5000</v>
      </c>
      <c r="J1210" s="175">
        <v>46069</v>
      </c>
      <c r="K1210" s="171" t="s">
        <v>113</v>
      </c>
      <c r="L1210" s="171" t="s">
        <v>114</v>
      </c>
      <c r="M1210" s="178">
        <v>0.43</v>
      </c>
      <c r="N1210" s="176"/>
      <c r="O1210" s="176">
        <v>40</v>
      </c>
      <c r="P1210" s="179">
        <v>-213.48</v>
      </c>
    </row>
    <row r="1211" spans="1:16" ht="19.5" hidden="1" customHeight="1">
      <c r="A1211" s="171" t="s">
        <v>1728</v>
      </c>
      <c r="B1211" s="175">
        <v>46075</v>
      </c>
      <c r="C1211" s="171" t="s">
        <v>127</v>
      </c>
      <c r="D1211" s="171" t="s">
        <v>128</v>
      </c>
      <c r="E1211" s="171" t="s">
        <v>79</v>
      </c>
      <c r="F1211" s="171" t="s">
        <v>441</v>
      </c>
      <c r="G1211" s="171" t="s">
        <v>177</v>
      </c>
      <c r="H1211" s="176">
        <v>1</v>
      </c>
      <c r="I1211" s="177">
        <v>5000</v>
      </c>
      <c r="J1211" s="175">
        <v>46069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1751.43</v>
      </c>
    </row>
    <row r="1212" spans="1:16" ht="19.5" hidden="1" customHeight="1">
      <c r="A1212" s="171" t="s">
        <v>1728</v>
      </c>
      <c r="B1212" s="175">
        <v>46075</v>
      </c>
      <c r="C1212" s="171" t="s">
        <v>127</v>
      </c>
      <c r="D1212" s="171" t="s">
        <v>129</v>
      </c>
      <c r="E1212" s="171" t="s">
        <v>79</v>
      </c>
      <c r="F1212" s="171" t="s">
        <v>441</v>
      </c>
      <c r="G1212" s="171" t="s">
        <v>177</v>
      </c>
      <c r="H1212" s="176">
        <v>1</v>
      </c>
      <c r="I1212" s="177">
        <v>5000</v>
      </c>
      <c r="J1212" s="175">
        <v>46069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17.510000000000002</v>
      </c>
    </row>
    <row r="1213" spans="1:16" ht="19.5" hidden="1" customHeight="1">
      <c r="A1213" s="171" t="s">
        <v>1728</v>
      </c>
      <c r="B1213" s="175">
        <v>46075</v>
      </c>
      <c r="C1213" s="171" t="s">
        <v>127</v>
      </c>
      <c r="D1213" s="171" t="s">
        <v>130</v>
      </c>
      <c r="E1213" s="171" t="s">
        <v>79</v>
      </c>
      <c r="F1213" s="171" t="s">
        <v>441</v>
      </c>
      <c r="G1213" s="171" t="s">
        <v>177</v>
      </c>
      <c r="H1213" s="176">
        <v>1</v>
      </c>
      <c r="I1213" s="177">
        <v>5000</v>
      </c>
      <c r="J1213" s="175">
        <v>46069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3231.06</v>
      </c>
    </row>
    <row r="1214" spans="1:16" ht="19.5" hidden="1" customHeight="1">
      <c r="A1214" s="171" t="s">
        <v>1728</v>
      </c>
      <c r="B1214" s="175">
        <v>46075</v>
      </c>
      <c r="C1214" s="171" t="s">
        <v>131</v>
      </c>
      <c r="D1214" s="171" t="s">
        <v>132</v>
      </c>
      <c r="E1214" s="171" t="s">
        <v>79</v>
      </c>
      <c r="F1214" s="171" t="s">
        <v>441</v>
      </c>
      <c r="G1214" s="171" t="s">
        <v>177</v>
      </c>
      <c r="H1214" s="176">
        <v>1</v>
      </c>
      <c r="I1214" s="177">
        <v>5000</v>
      </c>
      <c r="J1214" s="175">
        <v>46069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-2150</v>
      </c>
    </row>
    <row r="1215" spans="1:16" ht="19.5" hidden="1" customHeight="1">
      <c r="A1215" s="171" t="s">
        <v>1728</v>
      </c>
      <c r="B1215" s="175">
        <v>46075</v>
      </c>
      <c r="C1215" s="171" t="s">
        <v>115</v>
      </c>
      <c r="D1215" s="171" t="s">
        <v>116</v>
      </c>
      <c r="E1215" s="171" t="s">
        <v>79</v>
      </c>
      <c r="F1215" s="171" t="s">
        <v>441</v>
      </c>
      <c r="G1215" s="171" t="s">
        <v>177</v>
      </c>
      <c r="H1215" s="176">
        <v>1</v>
      </c>
      <c r="I1215" s="177">
        <v>5000</v>
      </c>
      <c r="J1215" s="175">
        <v>46069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-16.03</v>
      </c>
    </row>
    <row r="1216" spans="1:16" ht="19.5" hidden="1" customHeight="1">
      <c r="A1216" s="171" t="s">
        <v>1728</v>
      </c>
      <c r="B1216" s="175">
        <v>46075</v>
      </c>
      <c r="C1216" s="171" t="s">
        <v>115</v>
      </c>
      <c r="D1216" s="171" t="s">
        <v>135</v>
      </c>
      <c r="E1216" s="171" t="s">
        <v>79</v>
      </c>
      <c r="F1216" s="171" t="s">
        <v>441</v>
      </c>
      <c r="G1216" s="171" t="s">
        <v>177</v>
      </c>
      <c r="H1216" s="176">
        <v>1</v>
      </c>
      <c r="I1216" s="177">
        <v>0</v>
      </c>
      <c r="J1216" s="175">
        <v>46069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-33.28</v>
      </c>
    </row>
    <row r="1217" spans="1:16" ht="19.5" hidden="1" customHeight="1">
      <c r="A1217" s="171" t="s">
        <v>1729</v>
      </c>
      <c r="B1217" s="175">
        <v>46075</v>
      </c>
      <c r="C1217" s="171" t="s">
        <v>110</v>
      </c>
      <c r="D1217" s="171" t="s">
        <v>24</v>
      </c>
      <c r="E1217" s="171" t="s">
        <v>79</v>
      </c>
      <c r="F1217" s="171" t="s">
        <v>441</v>
      </c>
      <c r="G1217" s="171" t="s">
        <v>177</v>
      </c>
      <c r="H1217" s="176">
        <v>1</v>
      </c>
      <c r="I1217" s="177">
        <v>0</v>
      </c>
      <c r="J1217" s="175">
        <v>46067</v>
      </c>
      <c r="K1217" s="171" t="s">
        <v>113</v>
      </c>
      <c r="L1217" s="171" t="s">
        <v>114</v>
      </c>
      <c r="M1217" s="178">
        <v>0</v>
      </c>
      <c r="N1217" s="176"/>
      <c r="O1217" s="176">
        <v>41</v>
      </c>
      <c r="P1217" s="179">
        <v>-56.94</v>
      </c>
    </row>
    <row r="1218" spans="1:16" ht="19.5" hidden="1" customHeight="1">
      <c r="A1218" s="171" t="s">
        <v>1729</v>
      </c>
      <c r="B1218" s="175">
        <v>46075</v>
      </c>
      <c r="C1218" s="171" t="s">
        <v>115</v>
      </c>
      <c r="D1218" s="171" t="s">
        <v>116</v>
      </c>
      <c r="E1218" s="171" t="s">
        <v>79</v>
      </c>
      <c r="F1218" s="171" t="s">
        <v>441</v>
      </c>
      <c r="G1218" s="171" t="s">
        <v>177</v>
      </c>
      <c r="H1218" s="176">
        <v>1</v>
      </c>
      <c r="I1218" s="177">
        <v>0</v>
      </c>
      <c r="J1218" s="175">
        <v>46067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-12.12</v>
      </c>
    </row>
    <row r="1219" spans="1:16" ht="19.5" hidden="1" customHeight="1">
      <c r="A1219" s="171" t="s">
        <v>1729</v>
      </c>
      <c r="B1219" s="175">
        <v>46075</v>
      </c>
      <c r="C1219" s="171" t="s">
        <v>110</v>
      </c>
      <c r="D1219" s="171" t="s">
        <v>117</v>
      </c>
      <c r="E1219" s="171" t="s">
        <v>79</v>
      </c>
      <c r="F1219" s="171" t="s">
        <v>441</v>
      </c>
      <c r="G1219" s="171" t="s">
        <v>177</v>
      </c>
      <c r="H1219" s="176">
        <v>1</v>
      </c>
      <c r="I1219" s="177">
        <v>0</v>
      </c>
      <c r="J1219" s="175">
        <v>46067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1729</v>
      </c>
      <c r="B1220" s="175">
        <v>46075</v>
      </c>
      <c r="C1220" s="171" t="s">
        <v>110</v>
      </c>
      <c r="D1220" s="171" t="s">
        <v>118</v>
      </c>
      <c r="E1220" s="171" t="s">
        <v>79</v>
      </c>
      <c r="F1220" s="171" t="s">
        <v>441</v>
      </c>
      <c r="G1220" s="171" t="s">
        <v>177</v>
      </c>
      <c r="H1220" s="176">
        <v>1</v>
      </c>
      <c r="I1220" s="177">
        <v>0</v>
      </c>
      <c r="J1220" s="175">
        <v>46067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-56.94</v>
      </c>
    </row>
    <row r="1221" spans="1:16" ht="19.5" hidden="1" customHeight="1">
      <c r="A1221" s="171" t="s">
        <v>1730</v>
      </c>
      <c r="B1221" s="175">
        <v>46075</v>
      </c>
      <c r="C1221" s="171" t="s">
        <v>110</v>
      </c>
      <c r="D1221" s="171" t="s">
        <v>24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0</v>
      </c>
      <c r="J1221" s="175">
        <v>46071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1730</v>
      </c>
      <c r="B1222" s="175">
        <v>46075</v>
      </c>
      <c r="C1222" s="171" t="s">
        <v>115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46071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-12.5</v>
      </c>
    </row>
    <row r="1223" spans="1:16" ht="19.5" hidden="1" customHeight="1">
      <c r="A1223" s="171" t="s">
        <v>1730</v>
      </c>
      <c r="B1223" s="175">
        <v>46075</v>
      </c>
      <c r="C1223" s="171" t="s">
        <v>110</v>
      </c>
      <c r="D1223" s="171" t="s">
        <v>117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46071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0</v>
      </c>
    </row>
    <row r="1224" spans="1:16" ht="19.5" hidden="1" customHeight="1">
      <c r="A1224" s="171" t="s">
        <v>1730</v>
      </c>
      <c r="B1224" s="175">
        <v>46075</v>
      </c>
      <c r="C1224" s="171" t="s">
        <v>110</v>
      </c>
      <c r="D1224" s="171" t="s">
        <v>118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46071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-46.77</v>
      </c>
    </row>
    <row r="1225" spans="1:16" ht="19.5" hidden="1" customHeight="1">
      <c r="A1225" s="171" t="s">
        <v>1731</v>
      </c>
      <c r="B1225" s="175">
        <v>46075</v>
      </c>
      <c r="C1225" s="171" t="s">
        <v>110</v>
      </c>
      <c r="D1225" s="171" t="s">
        <v>24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2400</v>
      </c>
      <c r="J1225" s="175">
        <v>46069</v>
      </c>
      <c r="K1225" s="171" t="s">
        <v>113</v>
      </c>
      <c r="L1225" s="171" t="s">
        <v>114</v>
      </c>
      <c r="M1225" s="178">
        <v>0.43</v>
      </c>
      <c r="N1225" s="176"/>
      <c r="O1225" s="176">
        <v>40</v>
      </c>
      <c r="P1225" s="179">
        <v>-131.82</v>
      </c>
    </row>
    <row r="1226" spans="1:16" ht="19.5" hidden="1" customHeight="1">
      <c r="A1226" s="171" t="s">
        <v>1731</v>
      </c>
      <c r="B1226" s="175">
        <v>46075</v>
      </c>
      <c r="C1226" s="171" t="s">
        <v>127</v>
      </c>
      <c r="D1226" s="171" t="s">
        <v>128</v>
      </c>
      <c r="E1226" s="171" t="s">
        <v>41</v>
      </c>
      <c r="F1226" s="171" t="s">
        <v>138</v>
      </c>
      <c r="G1226" s="171" t="s">
        <v>112</v>
      </c>
      <c r="H1226" s="176">
        <v>1</v>
      </c>
      <c r="I1226" s="177">
        <v>2400</v>
      </c>
      <c r="J1226" s="175">
        <v>46069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1124.76</v>
      </c>
    </row>
    <row r="1227" spans="1:16" ht="19.5" hidden="1" customHeight="1">
      <c r="A1227" s="171" t="s">
        <v>1731</v>
      </c>
      <c r="B1227" s="175">
        <v>46075</v>
      </c>
      <c r="C1227" s="171" t="s">
        <v>127</v>
      </c>
      <c r="D1227" s="171" t="s">
        <v>129</v>
      </c>
      <c r="E1227" s="171" t="s">
        <v>41</v>
      </c>
      <c r="F1227" s="171" t="s">
        <v>138</v>
      </c>
      <c r="G1227" s="171" t="s">
        <v>112</v>
      </c>
      <c r="H1227" s="176">
        <v>1</v>
      </c>
      <c r="I1227" s="177">
        <v>2400</v>
      </c>
      <c r="J1227" s="175">
        <v>46069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11.25</v>
      </c>
    </row>
    <row r="1228" spans="1:16" ht="19.5" hidden="1" customHeight="1">
      <c r="A1228" s="171" t="s">
        <v>1731</v>
      </c>
      <c r="B1228" s="175">
        <v>46075</v>
      </c>
      <c r="C1228" s="171" t="s">
        <v>127</v>
      </c>
      <c r="D1228" s="171" t="s">
        <v>130</v>
      </c>
      <c r="E1228" s="171" t="s">
        <v>41</v>
      </c>
      <c r="F1228" s="171" t="s">
        <v>138</v>
      </c>
      <c r="G1228" s="171" t="s">
        <v>112</v>
      </c>
      <c r="H1228" s="176">
        <v>1</v>
      </c>
      <c r="I1228" s="177">
        <v>2400</v>
      </c>
      <c r="J1228" s="175">
        <v>46069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1263.99</v>
      </c>
    </row>
    <row r="1229" spans="1:16" ht="19.5" hidden="1" customHeight="1">
      <c r="A1229" s="171" t="s">
        <v>1731</v>
      </c>
      <c r="B1229" s="175">
        <v>46075</v>
      </c>
      <c r="C1229" s="171" t="s">
        <v>131</v>
      </c>
      <c r="D1229" s="171" t="s">
        <v>132</v>
      </c>
      <c r="E1229" s="171" t="s">
        <v>41</v>
      </c>
      <c r="F1229" s="171" t="s">
        <v>138</v>
      </c>
      <c r="G1229" s="171" t="s">
        <v>112</v>
      </c>
      <c r="H1229" s="176">
        <v>1</v>
      </c>
      <c r="I1229" s="177">
        <v>2400</v>
      </c>
      <c r="J1229" s="175">
        <v>46069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-1032</v>
      </c>
    </row>
    <row r="1230" spans="1:16" ht="19.5" hidden="1" customHeight="1">
      <c r="A1230" s="171" t="s">
        <v>1731</v>
      </c>
      <c r="B1230" s="175">
        <v>46075</v>
      </c>
      <c r="C1230" s="171" t="s">
        <v>115</v>
      </c>
      <c r="D1230" s="171" t="s">
        <v>116</v>
      </c>
      <c r="E1230" s="171" t="s">
        <v>41</v>
      </c>
      <c r="F1230" s="171" t="s">
        <v>138</v>
      </c>
      <c r="G1230" s="171" t="s">
        <v>112</v>
      </c>
      <c r="H1230" s="176">
        <v>1</v>
      </c>
      <c r="I1230" s="177">
        <v>2400</v>
      </c>
      <c r="J1230" s="175">
        <v>46069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-11.91</v>
      </c>
    </row>
    <row r="1231" spans="1:16" ht="19.5" hidden="1" customHeight="1">
      <c r="A1231" s="171" t="s">
        <v>1732</v>
      </c>
      <c r="B1231" s="175">
        <v>46075</v>
      </c>
      <c r="C1231" s="171" t="s">
        <v>115</v>
      </c>
      <c r="D1231" s="171" t="s">
        <v>135</v>
      </c>
      <c r="E1231" s="171" t="s">
        <v>48</v>
      </c>
      <c r="F1231" s="171" t="s">
        <v>198</v>
      </c>
      <c r="G1231" s="171" t="s">
        <v>112</v>
      </c>
      <c r="H1231" s="176">
        <v>1</v>
      </c>
      <c r="I1231" s="177">
        <v>0</v>
      </c>
      <c r="J1231" s="175">
        <v>46075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-6.03</v>
      </c>
    </row>
    <row r="1232" spans="1:16" ht="19.5" hidden="1" customHeight="1">
      <c r="A1232" s="171" t="s">
        <v>1733</v>
      </c>
      <c r="B1232" s="175">
        <v>46075</v>
      </c>
      <c r="C1232" s="171" t="s">
        <v>110</v>
      </c>
      <c r="D1232" s="171" t="s">
        <v>24</v>
      </c>
      <c r="E1232" s="171" t="s">
        <v>71</v>
      </c>
      <c r="F1232" s="171" t="s">
        <v>185</v>
      </c>
      <c r="G1232" s="171" t="s">
        <v>177</v>
      </c>
      <c r="H1232" s="176">
        <v>1</v>
      </c>
      <c r="I1232" s="177">
        <v>0</v>
      </c>
      <c r="J1232" s="175">
        <v>46070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-56.94</v>
      </c>
    </row>
    <row r="1233" spans="1:16" ht="19.5" hidden="1" customHeight="1">
      <c r="A1233" s="171" t="s">
        <v>1733</v>
      </c>
      <c r="B1233" s="175">
        <v>46075</v>
      </c>
      <c r="C1233" s="171" t="s">
        <v>115</v>
      </c>
      <c r="D1233" s="171" t="s">
        <v>116</v>
      </c>
      <c r="E1233" s="171" t="s">
        <v>71</v>
      </c>
      <c r="F1233" s="171" t="s">
        <v>185</v>
      </c>
      <c r="G1233" s="171" t="s">
        <v>177</v>
      </c>
      <c r="H1233" s="176">
        <v>1</v>
      </c>
      <c r="I1233" s="177">
        <v>0</v>
      </c>
      <c r="J1233" s="175">
        <v>46070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-12.12</v>
      </c>
    </row>
    <row r="1234" spans="1:16" ht="19.5" hidden="1" customHeight="1">
      <c r="A1234" s="171" t="s">
        <v>1733</v>
      </c>
      <c r="B1234" s="175">
        <v>46075</v>
      </c>
      <c r="C1234" s="171" t="s">
        <v>110</v>
      </c>
      <c r="D1234" s="171" t="s">
        <v>117</v>
      </c>
      <c r="E1234" s="171" t="s">
        <v>71</v>
      </c>
      <c r="F1234" s="171" t="s">
        <v>185</v>
      </c>
      <c r="G1234" s="171" t="s">
        <v>177</v>
      </c>
      <c r="H1234" s="176">
        <v>1</v>
      </c>
      <c r="I1234" s="177">
        <v>0</v>
      </c>
      <c r="J1234" s="175">
        <v>46070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1733</v>
      </c>
      <c r="B1235" s="175">
        <v>46075</v>
      </c>
      <c r="C1235" s="171" t="s">
        <v>110</v>
      </c>
      <c r="D1235" s="171" t="s">
        <v>118</v>
      </c>
      <c r="E1235" s="171" t="s">
        <v>71</v>
      </c>
      <c r="F1235" s="171" t="s">
        <v>185</v>
      </c>
      <c r="G1235" s="171" t="s">
        <v>177</v>
      </c>
      <c r="H1235" s="176">
        <v>1</v>
      </c>
      <c r="I1235" s="177">
        <v>0</v>
      </c>
      <c r="J1235" s="175">
        <v>46070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-56.94</v>
      </c>
    </row>
    <row r="1236" spans="1:16" ht="19.5" hidden="1" customHeight="1">
      <c r="A1236" s="171" t="s">
        <v>1733</v>
      </c>
      <c r="B1236" s="175">
        <v>46075</v>
      </c>
      <c r="C1236" s="171" t="s">
        <v>115</v>
      </c>
      <c r="D1236" s="171" t="s">
        <v>119</v>
      </c>
      <c r="E1236" s="171" t="s">
        <v>71</v>
      </c>
      <c r="F1236" s="171" t="s">
        <v>185</v>
      </c>
      <c r="G1236" s="171" t="s">
        <v>177</v>
      </c>
      <c r="H1236" s="176">
        <v>1</v>
      </c>
      <c r="I1236" s="177">
        <v>0</v>
      </c>
      <c r="J1236" s="175">
        <v>46070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1731</v>
      </c>
      <c r="B1237" s="175">
        <v>46075</v>
      </c>
      <c r="C1237" s="171" t="s">
        <v>115</v>
      </c>
      <c r="D1237" s="171" t="s">
        <v>135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46069</v>
      </c>
      <c r="K1237" s="171" t="s">
        <v>125</v>
      </c>
      <c r="L1237" s="171" t="s">
        <v>125</v>
      </c>
      <c r="M1237" s="178">
        <v>0</v>
      </c>
      <c r="N1237" s="176"/>
      <c r="O1237" s="176"/>
      <c r="P1237" s="179">
        <v>-21.37</v>
      </c>
    </row>
    <row r="1238" spans="1:16" ht="19.5" hidden="1" customHeight="1">
      <c r="A1238" s="171" t="s">
        <v>1734</v>
      </c>
      <c r="B1238" s="175">
        <v>46075</v>
      </c>
      <c r="C1238" s="171" t="s">
        <v>110</v>
      </c>
      <c r="D1238" s="171" t="s">
        <v>24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46062</v>
      </c>
      <c r="K1238" s="171" t="s">
        <v>113</v>
      </c>
      <c r="L1238" s="171" t="s">
        <v>114</v>
      </c>
      <c r="M1238" s="178">
        <v>0</v>
      </c>
      <c r="N1238" s="176"/>
      <c r="O1238" s="176">
        <v>45</v>
      </c>
      <c r="P1238" s="179">
        <v>-156.84</v>
      </c>
    </row>
    <row r="1239" spans="1:16" ht="19.5" hidden="1" customHeight="1">
      <c r="A1239" s="171" t="s">
        <v>1735</v>
      </c>
      <c r="B1239" s="175">
        <v>46075</v>
      </c>
      <c r="C1239" s="171" t="s">
        <v>110</v>
      </c>
      <c r="D1239" s="171" t="s">
        <v>24</v>
      </c>
      <c r="E1239" s="171" t="s">
        <v>78</v>
      </c>
      <c r="F1239" s="171" t="s">
        <v>176</v>
      </c>
      <c r="G1239" s="171" t="s">
        <v>177</v>
      </c>
      <c r="H1239" s="176">
        <v>1</v>
      </c>
      <c r="I1239" s="177">
        <v>0</v>
      </c>
      <c r="J1239" s="175">
        <v>46070</v>
      </c>
      <c r="K1239" s="171" t="s">
        <v>113</v>
      </c>
      <c r="L1239" s="171" t="s">
        <v>114</v>
      </c>
      <c r="M1239" s="178">
        <v>0</v>
      </c>
      <c r="N1239" s="176"/>
      <c r="O1239" s="176">
        <v>42</v>
      </c>
      <c r="P1239" s="179">
        <v>-56.94</v>
      </c>
    </row>
    <row r="1240" spans="1:16" ht="19.5" hidden="1" customHeight="1">
      <c r="A1240" s="171" t="s">
        <v>1735</v>
      </c>
      <c r="B1240" s="175">
        <v>46075</v>
      </c>
      <c r="C1240" s="171" t="s">
        <v>115</v>
      </c>
      <c r="D1240" s="171" t="s">
        <v>116</v>
      </c>
      <c r="E1240" s="171" t="s">
        <v>78</v>
      </c>
      <c r="F1240" s="171" t="s">
        <v>176</v>
      </c>
      <c r="G1240" s="171" t="s">
        <v>177</v>
      </c>
      <c r="H1240" s="176">
        <v>1</v>
      </c>
      <c r="I1240" s="177">
        <v>0</v>
      </c>
      <c r="J1240" s="175">
        <v>46070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-11.58</v>
      </c>
    </row>
    <row r="1241" spans="1:16" ht="19.5" hidden="1" customHeight="1">
      <c r="A1241" s="171" t="s">
        <v>1735</v>
      </c>
      <c r="B1241" s="175">
        <v>46075</v>
      </c>
      <c r="C1241" s="171" t="s">
        <v>110</v>
      </c>
      <c r="D1241" s="171" t="s">
        <v>117</v>
      </c>
      <c r="E1241" s="171" t="s">
        <v>78</v>
      </c>
      <c r="F1241" s="171" t="s">
        <v>176</v>
      </c>
      <c r="G1241" s="171" t="s">
        <v>177</v>
      </c>
      <c r="H1241" s="176">
        <v>1</v>
      </c>
      <c r="I1241" s="177">
        <v>0</v>
      </c>
      <c r="J1241" s="175">
        <v>46070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0</v>
      </c>
    </row>
    <row r="1242" spans="1:16" ht="19.5" hidden="1" customHeight="1">
      <c r="A1242" s="171" t="s">
        <v>1735</v>
      </c>
      <c r="B1242" s="175">
        <v>46075</v>
      </c>
      <c r="C1242" s="171" t="s">
        <v>110</v>
      </c>
      <c r="D1242" s="171" t="s">
        <v>118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46070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-56.94</v>
      </c>
    </row>
    <row r="1243" spans="1:16" ht="19.5" hidden="1" customHeight="1">
      <c r="A1243" s="171" t="s">
        <v>1735</v>
      </c>
      <c r="B1243" s="175">
        <v>46075</v>
      </c>
      <c r="C1243" s="171" t="s">
        <v>115</v>
      </c>
      <c r="D1243" s="171" t="s">
        <v>119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46070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</v>
      </c>
    </row>
    <row r="1244" spans="1:16" ht="19.5" hidden="1" customHeight="1">
      <c r="A1244" s="171" t="s">
        <v>1736</v>
      </c>
      <c r="B1244" s="175">
        <v>46075</v>
      </c>
      <c r="C1244" s="171" t="s">
        <v>110</v>
      </c>
      <c r="D1244" s="171" t="s">
        <v>24</v>
      </c>
      <c r="E1244" s="171" t="s">
        <v>77</v>
      </c>
      <c r="F1244" s="171" t="s">
        <v>194</v>
      </c>
      <c r="G1244" s="171" t="s">
        <v>177</v>
      </c>
      <c r="H1244" s="176">
        <v>1</v>
      </c>
      <c r="I1244" s="177">
        <v>0</v>
      </c>
      <c r="J1244" s="175">
        <v>46060</v>
      </c>
      <c r="K1244" s="171" t="s">
        <v>113</v>
      </c>
      <c r="L1244" s="171" t="s">
        <v>114</v>
      </c>
      <c r="M1244" s="178">
        <v>0</v>
      </c>
      <c r="N1244" s="176"/>
      <c r="O1244" s="176">
        <v>43</v>
      </c>
      <c r="P1244" s="179">
        <v>-56.94</v>
      </c>
    </row>
    <row r="1245" spans="1:16" ht="19.5" hidden="1" customHeight="1">
      <c r="A1245" s="171" t="s">
        <v>1736</v>
      </c>
      <c r="B1245" s="175">
        <v>46075</v>
      </c>
      <c r="C1245" s="171" t="s">
        <v>115</v>
      </c>
      <c r="D1245" s="171" t="s">
        <v>116</v>
      </c>
      <c r="E1245" s="171" t="s">
        <v>77</v>
      </c>
      <c r="F1245" s="171" t="s">
        <v>194</v>
      </c>
      <c r="G1245" s="171" t="s">
        <v>177</v>
      </c>
      <c r="H1245" s="176">
        <v>1</v>
      </c>
      <c r="I1245" s="177">
        <v>0</v>
      </c>
      <c r="J1245" s="175">
        <v>46060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-12.02</v>
      </c>
    </row>
    <row r="1246" spans="1:16" ht="19.5" hidden="1" customHeight="1">
      <c r="A1246" s="171" t="s">
        <v>1736</v>
      </c>
      <c r="B1246" s="175">
        <v>46075</v>
      </c>
      <c r="C1246" s="171" t="s">
        <v>110</v>
      </c>
      <c r="D1246" s="171" t="s">
        <v>117</v>
      </c>
      <c r="E1246" s="171" t="s">
        <v>77</v>
      </c>
      <c r="F1246" s="171" t="s">
        <v>194</v>
      </c>
      <c r="G1246" s="171" t="s">
        <v>177</v>
      </c>
      <c r="H1246" s="176">
        <v>1</v>
      </c>
      <c r="I1246" s="177">
        <v>0</v>
      </c>
      <c r="J1246" s="175">
        <v>46060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0</v>
      </c>
    </row>
    <row r="1247" spans="1:16" ht="19.5" hidden="1" customHeight="1">
      <c r="A1247" s="171" t="s">
        <v>1736</v>
      </c>
      <c r="B1247" s="175">
        <v>46075</v>
      </c>
      <c r="C1247" s="171" t="s">
        <v>110</v>
      </c>
      <c r="D1247" s="171" t="s">
        <v>118</v>
      </c>
      <c r="E1247" s="171" t="s">
        <v>77</v>
      </c>
      <c r="F1247" s="171" t="s">
        <v>194</v>
      </c>
      <c r="G1247" s="171" t="s">
        <v>177</v>
      </c>
      <c r="H1247" s="176">
        <v>1</v>
      </c>
      <c r="I1247" s="177">
        <v>0</v>
      </c>
      <c r="J1247" s="175">
        <v>46060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-56.94</v>
      </c>
    </row>
    <row r="1248" spans="1:16" ht="19.5" hidden="1" customHeight="1">
      <c r="A1248" s="171" t="s">
        <v>1736</v>
      </c>
      <c r="B1248" s="175">
        <v>46075</v>
      </c>
      <c r="C1248" s="171" t="s">
        <v>115</v>
      </c>
      <c r="D1248" s="171" t="s">
        <v>119</v>
      </c>
      <c r="E1248" s="171" t="s">
        <v>77</v>
      </c>
      <c r="F1248" s="171" t="s">
        <v>194</v>
      </c>
      <c r="G1248" s="171" t="s">
        <v>177</v>
      </c>
      <c r="H1248" s="176">
        <v>1</v>
      </c>
      <c r="I1248" s="177">
        <v>0</v>
      </c>
      <c r="J1248" s="175">
        <v>46060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-15</v>
      </c>
    </row>
    <row r="1249" spans="1:16" ht="19.5" hidden="1" customHeight="1">
      <c r="A1249" s="171" t="s">
        <v>1737</v>
      </c>
      <c r="B1249" s="175">
        <v>46075</v>
      </c>
      <c r="C1249" s="171" t="s">
        <v>110</v>
      </c>
      <c r="D1249" s="171" t="s">
        <v>24</v>
      </c>
      <c r="E1249" s="171" t="s">
        <v>45</v>
      </c>
      <c r="F1249" s="171" t="s">
        <v>162</v>
      </c>
      <c r="G1249" s="171" t="s">
        <v>163</v>
      </c>
      <c r="H1249" s="176">
        <v>1</v>
      </c>
      <c r="I1249" s="177">
        <v>2400</v>
      </c>
      <c r="J1249" s="175">
        <v>46074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-141.83000000000001</v>
      </c>
    </row>
    <row r="1250" spans="1:16" ht="19.5" hidden="1" customHeight="1">
      <c r="A1250" s="171" t="s">
        <v>1737</v>
      </c>
      <c r="B1250" s="175">
        <v>46075</v>
      </c>
      <c r="C1250" s="171" t="s">
        <v>127</v>
      </c>
      <c r="D1250" s="171" t="s">
        <v>128</v>
      </c>
      <c r="E1250" s="171" t="s">
        <v>45</v>
      </c>
      <c r="F1250" s="171" t="s">
        <v>162</v>
      </c>
      <c r="G1250" s="171" t="s">
        <v>163</v>
      </c>
      <c r="H1250" s="176">
        <v>1</v>
      </c>
      <c r="I1250" s="177">
        <v>2400</v>
      </c>
      <c r="J1250" s="175">
        <v>46074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1366.32</v>
      </c>
    </row>
    <row r="1251" spans="1:16" ht="19.5" hidden="1" customHeight="1">
      <c r="A1251" s="171" t="s">
        <v>1737</v>
      </c>
      <c r="B1251" s="175">
        <v>46075</v>
      </c>
      <c r="C1251" s="171" t="s">
        <v>127</v>
      </c>
      <c r="D1251" s="171" t="s">
        <v>129</v>
      </c>
      <c r="E1251" s="171" t="s">
        <v>45</v>
      </c>
      <c r="F1251" s="171" t="s">
        <v>162</v>
      </c>
      <c r="G1251" s="171" t="s">
        <v>163</v>
      </c>
      <c r="H1251" s="176">
        <v>1</v>
      </c>
      <c r="I1251" s="177">
        <v>2400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1737</v>
      </c>
      <c r="B1252" s="175">
        <v>46075</v>
      </c>
      <c r="C1252" s="171" t="s">
        <v>127</v>
      </c>
      <c r="D1252" s="171" t="s">
        <v>130</v>
      </c>
      <c r="E1252" s="171" t="s">
        <v>45</v>
      </c>
      <c r="F1252" s="171" t="s">
        <v>162</v>
      </c>
      <c r="G1252" s="171" t="s">
        <v>163</v>
      </c>
      <c r="H1252" s="176">
        <v>1</v>
      </c>
      <c r="I1252" s="177">
        <v>2400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1033.68</v>
      </c>
    </row>
    <row r="1253" spans="1:16" ht="19.5" hidden="1" customHeight="1">
      <c r="A1253" s="171" t="s">
        <v>1737</v>
      </c>
      <c r="B1253" s="175">
        <v>46075</v>
      </c>
      <c r="C1253" s="171" t="s">
        <v>131</v>
      </c>
      <c r="D1253" s="171" t="s">
        <v>132</v>
      </c>
      <c r="E1253" s="171" t="s">
        <v>45</v>
      </c>
      <c r="F1253" s="171" t="s">
        <v>162</v>
      </c>
      <c r="G1253" s="171" t="s">
        <v>163</v>
      </c>
      <c r="H1253" s="176">
        <v>1</v>
      </c>
      <c r="I1253" s="177">
        <v>2400</v>
      </c>
      <c r="J1253" s="175">
        <v>46074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-1032</v>
      </c>
    </row>
    <row r="1254" spans="1:16" ht="19.5" hidden="1" customHeight="1">
      <c r="A1254" s="171" t="s">
        <v>1737</v>
      </c>
      <c r="B1254" s="175">
        <v>46075</v>
      </c>
      <c r="C1254" s="171" t="s">
        <v>115</v>
      </c>
      <c r="D1254" s="171" t="s">
        <v>116</v>
      </c>
      <c r="E1254" s="171" t="s">
        <v>45</v>
      </c>
      <c r="F1254" s="171" t="s">
        <v>162</v>
      </c>
      <c r="G1254" s="171" t="s">
        <v>163</v>
      </c>
      <c r="H1254" s="176">
        <v>1</v>
      </c>
      <c r="I1254" s="177">
        <v>2400</v>
      </c>
      <c r="J1254" s="175">
        <v>46074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-19.03</v>
      </c>
    </row>
    <row r="1255" spans="1:16" ht="19.5" hidden="1" customHeight="1">
      <c r="A1255" s="171" t="s">
        <v>1738</v>
      </c>
      <c r="B1255" s="175">
        <v>46075</v>
      </c>
      <c r="C1255" s="171" t="s">
        <v>115</v>
      </c>
      <c r="D1255" s="171" t="s">
        <v>135</v>
      </c>
      <c r="E1255" s="171" t="s">
        <v>45</v>
      </c>
      <c r="F1255" s="171" t="s">
        <v>162</v>
      </c>
      <c r="G1255" s="171" t="s">
        <v>163</v>
      </c>
      <c r="H1255" s="176">
        <v>1</v>
      </c>
      <c r="I1255" s="177">
        <v>0</v>
      </c>
      <c r="J1255" s="175">
        <v>46075</v>
      </c>
      <c r="K1255" s="171" t="s">
        <v>125</v>
      </c>
      <c r="L1255" s="171" t="s">
        <v>125</v>
      </c>
      <c r="M1255" s="178">
        <v>0</v>
      </c>
      <c r="N1255" s="176"/>
      <c r="O1255" s="176"/>
      <c r="P1255" s="179">
        <v>-21.43</v>
      </c>
    </row>
    <row r="1256" spans="1:16" ht="19.5" hidden="1" customHeight="1">
      <c r="A1256" s="171" t="s">
        <v>1739</v>
      </c>
      <c r="B1256" s="175">
        <v>46075</v>
      </c>
      <c r="C1256" s="171" t="s">
        <v>110</v>
      </c>
      <c r="D1256" s="171" t="s">
        <v>24</v>
      </c>
      <c r="E1256" s="171" t="s">
        <v>48</v>
      </c>
      <c r="F1256" s="171" t="s">
        <v>198</v>
      </c>
      <c r="G1256" s="171" t="s">
        <v>112</v>
      </c>
      <c r="H1256" s="176">
        <v>1</v>
      </c>
      <c r="I1256" s="177">
        <v>1682</v>
      </c>
      <c r="J1256" s="175">
        <v>46074</v>
      </c>
      <c r="K1256" s="171" t="s">
        <v>113</v>
      </c>
      <c r="L1256" s="171" t="s">
        <v>114</v>
      </c>
      <c r="M1256" s="178">
        <v>0.43</v>
      </c>
      <c r="N1256" s="176"/>
      <c r="O1256" s="176">
        <v>42</v>
      </c>
      <c r="P1256" s="179">
        <v>-121.37</v>
      </c>
    </row>
    <row r="1257" spans="1:16" ht="19.5" hidden="1" customHeight="1">
      <c r="A1257" s="171" t="s">
        <v>1739</v>
      </c>
      <c r="B1257" s="175">
        <v>46075</v>
      </c>
      <c r="C1257" s="171" t="s">
        <v>127</v>
      </c>
      <c r="D1257" s="171" t="s">
        <v>128</v>
      </c>
      <c r="E1257" s="171" t="s">
        <v>48</v>
      </c>
      <c r="F1257" s="171" t="s">
        <v>198</v>
      </c>
      <c r="G1257" s="171" t="s">
        <v>112</v>
      </c>
      <c r="H1257" s="176">
        <v>1</v>
      </c>
      <c r="I1257" s="177">
        <v>1682</v>
      </c>
      <c r="J1257" s="175">
        <v>46074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889.52</v>
      </c>
    </row>
    <row r="1258" spans="1:16" ht="19.5" hidden="1" customHeight="1">
      <c r="A1258" s="171" t="s">
        <v>1739</v>
      </c>
      <c r="B1258" s="175">
        <v>46075</v>
      </c>
      <c r="C1258" s="171" t="s">
        <v>127</v>
      </c>
      <c r="D1258" s="171" t="s">
        <v>129</v>
      </c>
      <c r="E1258" s="171" t="s">
        <v>48</v>
      </c>
      <c r="F1258" s="171" t="s">
        <v>198</v>
      </c>
      <c r="G1258" s="171" t="s">
        <v>112</v>
      </c>
      <c r="H1258" s="176">
        <v>1</v>
      </c>
      <c r="I1258" s="177">
        <v>1682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0</v>
      </c>
    </row>
    <row r="1259" spans="1:16" ht="19.5" hidden="1" customHeight="1">
      <c r="A1259" s="171" t="s">
        <v>1739</v>
      </c>
      <c r="B1259" s="175">
        <v>46075</v>
      </c>
      <c r="C1259" s="171" t="s">
        <v>127</v>
      </c>
      <c r="D1259" s="171" t="s">
        <v>130</v>
      </c>
      <c r="E1259" s="171" t="s">
        <v>48</v>
      </c>
      <c r="F1259" s="171" t="s">
        <v>198</v>
      </c>
      <c r="G1259" s="171" t="s">
        <v>112</v>
      </c>
      <c r="H1259" s="176">
        <v>1</v>
      </c>
      <c r="I1259" s="177">
        <v>1682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792.48</v>
      </c>
    </row>
    <row r="1260" spans="1:16" ht="19.5" hidden="1" customHeight="1">
      <c r="A1260" s="171" t="s">
        <v>1739</v>
      </c>
      <c r="B1260" s="175">
        <v>46075</v>
      </c>
      <c r="C1260" s="171" t="s">
        <v>131</v>
      </c>
      <c r="D1260" s="171" t="s">
        <v>132</v>
      </c>
      <c r="E1260" s="171" t="s">
        <v>48</v>
      </c>
      <c r="F1260" s="171" t="s">
        <v>198</v>
      </c>
      <c r="G1260" s="171" t="s">
        <v>112</v>
      </c>
      <c r="H1260" s="176">
        <v>1</v>
      </c>
      <c r="I1260" s="177">
        <v>1682</v>
      </c>
      <c r="J1260" s="175">
        <v>46074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-723.26</v>
      </c>
    </row>
    <row r="1261" spans="1:16" ht="19.5" hidden="1" customHeight="1">
      <c r="A1261" s="171" t="s">
        <v>1740</v>
      </c>
      <c r="B1261" s="175">
        <v>46075</v>
      </c>
      <c r="C1261" s="171" t="s">
        <v>110</v>
      </c>
      <c r="D1261" s="171" t="s">
        <v>24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0</v>
      </c>
      <c r="J1261" s="175">
        <v>46068</v>
      </c>
      <c r="K1261" s="171" t="s">
        <v>113</v>
      </c>
      <c r="L1261" s="171" t="s">
        <v>114</v>
      </c>
      <c r="M1261" s="178">
        <v>0</v>
      </c>
      <c r="N1261" s="176"/>
      <c r="O1261" s="176">
        <v>41</v>
      </c>
      <c r="P1261" s="179">
        <v>-46.77</v>
      </c>
    </row>
    <row r="1262" spans="1:16" ht="19.5" hidden="1" customHeight="1">
      <c r="A1262" s="171" t="s">
        <v>1740</v>
      </c>
      <c r="B1262" s="175">
        <v>46075</v>
      </c>
      <c r="C1262" s="171" t="s">
        <v>115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46068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-16.02</v>
      </c>
    </row>
    <row r="1263" spans="1:16" ht="19.5" hidden="1" customHeight="1">
      <c r="A1263" s="171" t="s">
        <v>1741</v>
      </c>
      <c r="B1263" s="175">
        <v>46075</v>
      </c>
      <c r="C1263" s="171" t="s">
        <v>110</v>
      </c>
      <c r="D1263" s="171" t="s">
        <v>24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46068</v>
      </c>
      <c r="K1263" s="171" t="s">
        <v>113</v>
      </c>
      <c r="L1263" s="171" t="s">
        <v>114</v>
      </c>
      <c r="M1263" s="178">
        <v>0</v>
      </c>
      <c r="N1263" s="176"/>
      <c r="O1263" s="176">
        <v>41</v>
      </c>
      <c r="P1263" s="179">
        <v>-46.77</v>
      </c>
    </row>
    <row r="1264" spans="1:16" ht="19.5" hidden="1" customHeight="1">
      <c r="A1264" s="171" t="s">
        <v>1741</v>
      </c>
      <c r="B1264" s="175">
        <v>46075</v>
      </c>
      <c r="C1264" s="171" t="s">
        <v>115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46068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-16.02</v>
      </c>
    </row>
    <row r="1265" spans="1:16" ht="19.5" hidden="1" customHeight="1">
      <c r="A1265" s="171" t="s">
        <v>1741</v>
      </c>
      <c r="B1265" s="175">
        <v>46075</v>
      </c>
      <c r="C1265" s="171" t="s">
        <v>110</v>
      </c>
      <c r="D1265" s="171" t="s">
        <v>117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46068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0</v>
      </c>
    </row>
    <row r="1266" spans="1:16" ht="19.5" hidden="1" customHeight="1">
      <c r="A1266" s="171" t="s">
        <v>1741</v>
      </c>
      <c r="B1266" s="175">
        <v>46075</v>
      </c>
      <c r="C1266" s="171" t="s">
        <v>110</v>
      </c>
      <c r="D1266" s="171" t="s">
        <v>118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46068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-46.77</v>
      </c>
    </row>
    <row r="1267" spans="1:16" ht="19.5" hidden="1" customHeight="1">
      <c r="A1267" s="171" t="s">
        <v>1741</v>
      </c>
      <c r="B1267" s="175">
        <v>46075</v>
      </c>
      <c r="C1267" s="171" t="s">
        <v>115</v>
      </c>
      <c r="D1267" s="171" t="s">
        <v>119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46068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-15</v>
      </c>
    </row>
    <row r="1268" spans="1:16" ht="19.5" hidden="1" customHeight="1">
      <c r="A1268" s="171" t="s">
        <v>1740</v>
      </c>
      <c r="B1268" s="175">
        <v>46075</v>
      </c>
      <c r="C1268" s="171" t="s">
        <v>110</v>
      </c>
      <c r="D1268" s="171" t="s">
        <v>117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0</v>
      </c>
      <c r="J1268" s="175">
        <v>46068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0</v>
      </c>
    </row>
    <row r="1269" spans="1:16" ht="19.5" hidden="1" customHeight="1">
      <c r="A1269" s="171" t="s">
        <v>1740</v>
      </c>
      <c r="B1269" s="175">
        <v>46075</v>
      </c>
      <c r="C1269" s="171" t="s">
        <v>110</v>
      </c>
      <c r="D1269" s="171" t="s">
        <v>118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46068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-46.77</v>
      </c>
    </row>
    <row r="1270" spans="1:16" ht="19.5" hidden="1" customHeight="1">
      <c r="A1270" s="171" t="s">
        <v>1740</v>
      </c>
      <c r="B1270" s="175">
        <v>46075</v>
      </c>
      <c r="C1270" s="171" t="s">
        <v>115</v>
      </c>
      <c r="D1270" s="171" t="s">
        <v>119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46068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-15</v>
      </c>
    </row>
    <row r="1271" spans="1:16" ht="19.5" hidden="1" customHeight="1">
      <c r="A1271" s="171" t="s">
        <v>1742</v>
      </c>
      <c r="B1271" s="175">
        <v>46075</v>
      </c>
      <c r="C1271" s="171" t="s">
        <v>110</v>
      </c>
      <c r="D1271" s="171" t="s">
        <v>24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2400</v>
      </c>
      <c r="J1271" s="175">
        <v>46074</v>
      </c>
      <c r="K1271" s="171" t="s">
        <v>113</v>
      </c>
      <c r="L1271" s="171" t="s">
        <v>114</v>
      </c>
      <c r="M1271" s="178">
        <v>0.43</v>
      </c>
      <c r="N1271" s="176"/>
      <c r="O1271" s="176">
        <v>42</v>
      </c>
      <c r="P1271" s="179">
        <v>-141.83000000000001</v>
      </c>
    </row>
    <row r="1272" spans="1:16" ht="19.5" hidden="1" customHeight="1">
      <c r="A1272" s="171" t="s">
        <v>1742</v>
      </c>
      <c r="B1272" s="175">
        <v>46075</v>
      </c>
      <c r="C1272" s="171" t="s">
        <v>127</v>
      </c>
      <c r="D1272" s="171" t="s">
        <v>128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2400</v>
      </c>
      <c r="J1272" s="175">
        <v>46074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1165.4000000000001</v>
      </c>
    </row>
    <row r="1273" spans="1:16" ht="19.5" hidden="1" customHeight="1">
      <c r="A1273" s="171" t="s">
        <v>1742</v>
      </c>
      <c r="B1273" s="175">
        <v>46075</v>
      </c>
      <c r="C1273" s="171" t="s">
        <v>127</v>
      </c>
      <c r="D1273" s="171" t="s">
        <v>129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2400</v>
      </c>
      <c r="J1273" s="175">
        <v>46074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11.65</v>
      </c>
    </row>
    <row r="1274" spans="1:16" ht="19.5" hidden="1" customHeight="1">
      <c r="A1274" s="171" t="s">
        <v>1742</v>
      </c>
      <c r="B1274" s="175">
        <v>46075</v>
      </c>
      <c r="C1274" s="171" t="s">
        <v>127</v>
      </c>
      <c r="D1274" s="171" t="s">
        <v>130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2400</v>
      </c>
      <c r="J1274" s="175">
        <v>46074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1222.95</v>
      </c>
    </row>
    <row r="1275" spans="1:16" ht="19.5" hidden="1" customHeight="1">
      <c r="A1275" s="171" t="s">
        <v>1742</v>
      </c>
      <c r="B1275" s="175">
        <v>46075</v>
      </c>
      <c r="C1275" s="171" t="s">
        <v>131</v>
      </c>
      <c r="D1275" s="171" t="s">
        <v>132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2400</v>
      </c>
      <c r="J1275" s="175">
        <v>46074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-1032</v>
      </c>
    </row>
    <row r="1276" spans="1:16" ht="19.5" hidden="1" customHeight="1">
      <c r="A1276" s="171" t="s">
        <v>1742</v>
      </c>
      <c r="B1276" s="175">
        <v>46075</v>
      </c>
      <c r="C1276" s="171" t="s">
        <v>115</v>
      </c>
      <c r="D1276" s="171" t="s">
        <v>116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2400</v>
      </c>
      <c r="J1276" s="175">
        <v>46074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-9.86</v>
      </c>
    </row>
    <row r="1277" spans="1:16" ht="19.5" hidden="1" customHeight="1">
      <c r="A1277" s="171" t="s">
        <v>1743</v>
      </c>
      <c r="B1277" s="175">
        <v>46075</v>
      </c>
      <c r="C1277" s="171" t="s">
        <v>110</v>
      </c>
      <c r="D1277" s="171" t="s">
        <v>24</v>
      </c>
      <c r="E1277" s="171" t="s">
        <v>80</v>
      </c>
      <c r="F1277" s="171" t="s">
        <v>1104</v>
      </c>
      <c r="G1277" s="171" t="s">
        <v>177</v>
      </c>
      <c r="H1277" s="176">
        <v>1</v>
      </c>
      <c r="I1277" s="177">
        <v>0</v>
      </c>
      <c r="J1277" s="175">
        <v>46070</v>
      </c>
      <c r="K1277" s="171" t="s">
        <v>113</v>
      </c>
      <c r="L1277" s="171" t="s">
        <v>114</v>
      </c>
      <c r="M1277" s="178">
        <v>0</v>
      </c>
      <c r="N1277" s="176"/>
      <c r="O1277" s="176">
        <v>42</v>
      </c>
      <c r="P1277" s="179">
        <v>-56.94</v>
      </c>
    </row>
    <row r="1278" spans="1:16" ht="19.5" hidden="1" customHeight="1">
      <c r="A1278" s="171" t="s">
        <v>1743</v>
      </c>
      <c r="B1278" s="175">
        <v>46075</v>
      </c>
      <c r="C1278" s="171" t="s">
        <v>115</v>
      </c>
      <c r="D1278" s="171" t="s">
        <v>116</v>
      </c>
      <c r="E1278" s="171" t="s">
        <v>80</v>
      </c>
      <c r="F1278" s="171" t="s">
        <v>1104</v>
      </c>
      <c r="G1278" s="171" t="s">
        <v>177</v>
      </c>
      <c r="H1278" s="176">
        <v>1</v>
      </c>
      <c r="I1278" s="177">
        <v>0</v>
      </c>
      <c r="J1278" s="175">
        <v>46070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-10.88</v>
      </c>
    </row>
    <row r="1279" spans="1:16" ht="19.5" customHeight="1">
      <c r="A1279" s="171" t="s">
        <v>1744</v>
      </c>
      <c r="B1279" s="175">
        <v>46075</v>
      </c>
      <c r="C1279" s="171" t="s">
        <v>1317</v>
      </c>
      <c r="D1279" s="171" t="s">
        <v>508</v>
      </c>
      <c r="E1279" s="171" t="s">
        <v>69</v>
      </c>
      <c r="F1279" s="171" t="s">
        <v>675</v>
      </c>
      <c r="G1279" s="171" t="s">
        <v>177</v>
      </c>
      <c r="H1279" s="176">
        <v>1</v>
      </c>
      <c r="I1279" s="177">
        <v>0</v>
      </c>
      <c r="J1279" s="175">
        <v>46068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-5</v>
      </c>
    </row>
    <row r="1280" spans="1:16" ht="19.5" hidden="1" customHeight="1">
      <c r="A1280" s="171" t="s">
        <v>1744</v>
      </c>
      <c r="B1280" s="175">
        <v>46075</v>
      </c>
      <c r="C1280" s="171" t="s">
        <v>115</v>
      </c>
      <c r="D1280" s="171" t="s">
        <v>510</v>
      </c>
      <c r="E1280" s="171" t="s">
        <v>69</v>
      </c>
      <c r="F1280" s="171" t="s">
        <v>675</v>
      </c>
      <c r="G1280" s="171" t="s">
        <v>177</v>
      </c>
      <c r="H1280" s="176">
        <v>1</v>
      </c>
      <c r="I1280" s="177">
        <v>0</v>
      </c>
      <c r="J1280" s="175">
        <v>46068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-10</v>
      </c>
    </row>
    <row r="1281" spans="1:16" ht="19.5" hidden="1" customHeight="1">
      <c r="A1281" s="171" t="s">
        <v>1743</v>
      </c>
      <c r="B1281" s="175">
        <v>46075</v>
      </c>
      <c r="C1281" s="171" t="s">
        <v>110</v>
      </c>
      <c r="D1281" s="171" t="s">
        <v>117</v>
      </c>
      <c r="E1281" s="171" t="s">
        <v>80</v>
      </c>
      <c r="F1281" s="171" t="s">
        <v>1104</v>
      </c>
      <c r="G1281" s="171" t="s">
        <v>177</v>
      </c>
      <c r="H1281" s="176">
        <v>1</v>
      </c>
      <c r="I1281" s="177">
        <v>0</v>
      </c>
      <c r="J1281" s="175">
        <v>46070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1743</v>
      </c>
      <c r="B1282" s="175">
        <v>46075</v>
      </c>
      <c r="C1282" s="171" t="s">
        <v>110</v>
      </c>
      <c r="D1282" s="171" t="s">
        <v>118</v>
      </c>
      <c r="E1282" s="171" t="s">
        <v>80</v>
      </c>
      <c r="F1282" s="171" t="s">
        <v>1104</v>
      </c>
      <c r="G1282" s="171" t="s">
        <v>177</v>
      </c>
      <c r="H1282" s="176">
        <v>1</v>
      </c>
      <c r="I1282" s="177">
        <v>0</v>
      </c>
      <c r="J1282" s="175">
        <v>46070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-56.94</v>
      </c>
    </row>
    <row r="1283" spans="1:16" ht="19.5" hidden="1" customHeight="1">
      <c r="A1283" s="171" t="s">
        <v>1743</v>
      </c>
      <c r="B1283" s="175">
        <v>46075</v>
      </c>
      <c r="C1283" s="171" t="s">
        <v>115</v>
      </c>
      <c r="D1283" s="171" t="s">
        <v>119</v>
      </c>
      <c r="E1283" s="171" t="s">
        <v>80</v>
      </c>
      <c r="F1283" s="171" t="s">
        <v>1104</v>
      </c>
      <c r="G1283" s="171" t="s">
        <v>177</v>
      </c>
      <c r="H1283" s="176">
        <v>1</v>
      </c>
      <c r="I1283" s="177">
        <v>0</v>
      </c>
      <c r="J1283" s="175">
        <v>46070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hidden="1" customHeight="1">
      <c r="A1284" s="171" t="s">
        <v>1745</v>
      </c>
      <c r="B1284" s="175">
        <v>46075</v>
      </c>
      <c r="C1284" s="171" t="s">
        <v>110</v>
      </c>
      <c r="D1284" s="171" t="s">
        <v>24</v>
      </c>
      <c r="E1284" s="171" t="s">
        <v>50</v>
      </c>
      <c r="F1284" s="171" t="s">
        <v>413</v>
      </c>
      <c r="G1284" s="171" t="s">
        <v>112</v>
      </c>
      <c r="H1284" s="176">
        <v>1</v>
      </c>
      <c r="I1284" s="177">
        <v>1394</v>
      </c>
      <c r="J1284" s="175">
        <v>46071</v>
      </c>
      <c r="K1284" s="171" t="s">
        <v>113</v>
      </c>
      <c r="L1284" s="171" t="s">
        <v>114</v>
      </c>
      <c r="M1284" s="178">
        <v>0.43</v>
      </c>
      <c r="N1284" s="176"/>
      <c r="O1284" s="176">
        <v>41</v>
      </c>
      <c r="P1284" s="179">
        <v>-109.67</v>
      </c>
    </row>
    <row r="1285" spans="1:16" ht="19.5" hidden="1" customHeight="1">
      <c r="A1285" s="171" t="s">
        <v>1745</v>
      </c>
      <c r="B1285" s="175">
        <v>46075</v>
      </c>
      <c r="C1285" s="171" t="s">
        <v>127</v>
      </c>
      <c r="D1285" s="171" t="s">
        <v>128</v>
      </c>
      <c r="E1285" s="171" t="s">
        <v>50</v>
      </c>
      <c r="F1285" s="171" t="s">
        <v>413</v>
      </c>
      <c r="G1285" s="171" t="s">
        <v>112</v>
      </c>
      <c r="H1285" s="176">
        <v>1</v>
      </c>
      <c r="I1285" s="177">
        <v>1394</v>
      </c>
      <c r="J1285" s="175">
        <v>46071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643.54</v>
      </c>
    </row>
    <row r="1286" spans="1:16" ht="19.5" hidden="1" customHeight="1">
      <c r="A1286" s="171" t="s">
        <v>1745</v>
      </c>
      <c r="B1286" s="175">
        <v>46075</v>
      </c>
      <c r="C1286" s="171" t="s">
        <v>127</v>
      </c>
      <c r="D1286" s="171" t="s">
        <v>129</v>
      </c>
      <c r="E1286" s="171" t="s">
        <v>50</v>
      </c>
      <c r="F1286" s="171" t="s">
        <v>413</v>
      </c>
      <c r="G1286" s="171" t="s">
        <v>112</v>
      </c>
      <c r="H1286" s="176">
        <v>1</v>
      </c>
      <c r="I1286" s="177">
        <v>1394</v>
      </c>
      <c r="J1286" s="175">
        <v>46071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0</v>
      </c>
    </row>
    <row r="1287" spans="1:16" ht="19.5" hidden="1" customHeight="1">
      <c r="A1287" s="171" t="s">
        <v>1745</v>
      </c>
      <c r="B1287" s="175">
        <v>46075</v>
      </c>
      <c r="C1287" s="171" t="s">
        <v>127</v>
      </c>
      <c r="D1287" s="171" t="s">
        <v>130</v>
      </c>
      <c r="E1287" s="171" t="s">
        <v>50</v>
      </c>
      <c r="F1287" s="171" t="s">
        <v>413</v>
      </c>
      <c r="G1287" s="171" t="s">
        <v>112</v>
      </c>
      <c r="H1287" s="176">
        <v>1</v>
      </c>
      <c r="I1287" s="177">
        <v>1394</v>
      </c>
      <c r="J1287" s="175">
        <v>46071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750.46</v>
      </c>
    </row>
    <row r="1288" spans="1:16" ht="19.5" hidden="1" customHeight="1">
      <c r="A1288" s="171" t="s">
        <v>1745</v>
      </c>
      <c r="B1288" s="175">
        <v>46075</v>
      </c>
      <c r="C1288" s="171" t="s">
        <v>131</v>
      </c>
      <c r="D1288" s="171" t="s">
        <v>132</v>
      </c>
      <c r="E1288" s="171" t="s">
        <v>50</v>
      </c>
      <c r="F1288" s="171" t="s">
        <v>413</v>
      </c>
      <c r="G1288" s="171" t="s">
        <v>112</v>
      </c>
      <c r="H1288" s="176">
        <v>1</v>
      </c>
      <c r="I1288" s="177">
        <v>1394</v>
      </c>
      <c r="J1288" s="175">
        <v>46071</v>
      </c>
      <c r="K1288" s="171" t="s">
        <v>113</v>
      </c>
      <c r="L1288" s="171" t="s">
        <v>114</v>
      </c>
      <c r="M1288" s="178">
        <v>0.43</v>
      </c>
      <c r="N1288" s="176"/>
      <c r="O1288" s="176"/>
      <c r="P1288" s="179">
        <v>-599.41999999999996</v>
      </c>
    </row>
    <row r="1289" spans="1:16" ht="19.5" hidden="1" customHeight="1">
      <c r="A1289" s="171" t="s">
        <v>1745</v>
      </c>
      <c r="B1289" s="175">
        <v>46075</v>
      </c>
      <c r="C1289" s="171" t="s">
        <v>115</v>
      </c>
      <c r="D1289" s="171" t="s">
        <v>116</v>
      </c>
      <c r="E1289" s="171" t="s">
        <v>50</v>
      </c>
      <c r="F1289" s="171" t="s">
        <v>413</v>
      </c>
      <c r="G1289" s="171" t="s">
        <v>112</v>
      </c>
      <c r="H1289" s="176">
        <v>1</v>
      </c>
      <c r="I1289" s="177">
        <v>1394</v>
      </c>
      <c r="J1289" s="175">
        <v>46071</v>
      </c>
      <c r="K1289" s="171" t="s">
        <v>113</v>
      </c>
      <c r="L1289" s="171" t="s">
        <v>114</v>
      </c>
      <c r="M1289" s="178">
        <v>0.43</v>
      </c>
      <c r="N1289" s="176"/>
      <c r="O1289" s="176"/>
      <c r="P1289" s="179">
        <v>-7.49</v>
      </c>
    </row>
    <row r="1290" spans="1:16" ht="19.5" hidden="1" customHeight="1">
      <c r="A1290" s="171" t="s">
        <v>1746</v>
      </c>
      <c r="B1290" s="175">
        <v>46075</v>
      </c>
      <c r="C1290" s="171" t="s">
        <v>110</v>
      </c>
      <c r="D1290" s="171" t="s">
        <v>24</v>
      </c>
      <c r="E1290" s="171" t="s">
        <v>41</v>
      </c>
      <c r="F1290" s="171" t="s">
        <v>138</v>
      </c>
      <c r="G1290" s="171" t="s">
        <v>112</v>
      </c>
      <c r="H1290" s="176">
        <v>1</v>
      </c>
      <c r="I1290" s="177">
        <v>0</v>
      </c>
      <c r="J1290" s="175">
        <v>46071</v>
      </c>
      <c r="K1290" s="171" t="s">
        <v>113</v>
      </c>
      <c r="L1290" s="171" t="s">
        <v>114</v>
      </c>
      <c r="M1290" s="178">
        <v>0</v>
      </c>
      <c r="N1290" s="176"/>
      <c r="O1290" s="176">
        <v>41</v>
      </c>
      <c r="P1290" s="179">
        <v>-46.77</v>
      </c>
    </row>
    <row r="1291" spans="1:16" ht="19.5" hidden="1" customHeight="1">
      <c r="A1291" s="171" t="s">
        <v>1746</v>
      </c>
      <c r="B1291" s="175">
        <v>46075</v>
      </c>
      <c r="C1291" s="171" t="s">
        <v>115</v>
      </c>
      <c r="D1291" s="171" t="s">
        <v>116</v>
      </c>
      <c r="E1291" s="171" t="s">
        <v>41</v>
      </c>
      <c r="F1291" s="171" t="s">
        <v>138</v>
      </c>
      <c r="G1291" s="171" t="s">
        <v>112</v>
      </c>
      <c r="H1291" s="176">
        <v>1</v>
      </c>
      <c r="I1291" s="177">
        <v>0</v>
      </c>
      <c r="J1291" s="175">
        <v>46071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-12.32</v>
      </c>
    </row>
    <row r="1292" spans="1:16" ht="19.5" hidden="1" customHeight="1">
      <c r="A1292" s="171" t="s">
        <v>1747</v>
      </c>
      <c r="B1292" s="175">
        <v>46075</v>
      </c>
      <c r="C1292" s="171" t="s">
        <v>110</v>
      </c>
      <c r="D1292" s="171" t="s">
        <v>24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46072</v>
      </c>
      <c r="K1292" s="171" t="s">
        <v>113</v>
      </c>
      <c r="L1292" s="171" t="s">
        <v>114</v>
      </c>
      <c r="M1292" s="178">
        <v>0</v>
      </c>
      <c r="N1292" s="176"/>
      <c r="O1292" s="176">
        <v>40</v>
      </c>
      <c r="P1292" s="179">
        <v>-46.77</v>
      </c>
    </row>
    <row r="1293" spans="1:16" ht="19.5" hidden="1" customHeight="1">
      <c r="A1293" s="171" t="s">
        <v>1748</v>
      </c>
      <c r="B1293" s="175">
        <v>46075</v>
      </c>
      <c r="C1293" s="171" t="s">
        <v>115</v>
      </c>
      <c r="D1293" s="171" t="s">
        <v>135</v>
      </c>
      <c r="E1293" s="171" t="s">
        <v>39</v>
      </c>
      <c r="F1293" s="171" t="s">
        <v>141</v>
      </c>
      <c r="G1293" s="171" t="s">
        <v>112</v>
      </c>
      <c r="H1293" s="176">
        <v>1</v>
      </c>
      <c r="I1293" s="177">
        <v>0</v>
      </c>
      <c r="J1293" s="175">
        <v>46075</v>
      </c>
      <c r="K1293" s="171" t="s">
        <v>125</v>
      </c>
      <c r="L1293" s="171" t="s">
        <v>125</v>
      </c>
      <c r="M1293" s="178">
        <v>0</v>
      </c>
      <c r="N1293" s="176"/>
      <c r="O1293" s="176"/>
      <c r="P1293" s="179">
        <v>-5.9</v>
      </c>
    </row>
    <row r="1294" spans="1:16" ht="19.5" hidden="1" customHeight="1">
      <c r="A1294" s="171" t="s">
        <v>1747</v>
      </c>
      <c r="B1294" s="175">
        <v>46075</v>
      </c>
      <c r="C1294" s="171" t="s">
        <v>110</v>
      </c>
      <c r="D1294" s="171" t="s">
        <v>117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0</v>
      </c>
    </row>
    <row r="1295" spans="1:16" ht="19.5" hidden="1" customHeight="1">
      <c r="A1295" s="171" t="s">
        <v>1747</v>
      </c>
      <c r="B1295" s="175">
        <v>46075</v>
      </c>
      <c r="C1295" s="171" t="s">
        <v>110</v>
      </c>
      <c r="D1295" s="171" t="s">
        <v>118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-46.77</v>
      </c>
    </row>
    <row r="1296" spans="1:16" ht="19.5" hidden="1" customHeight="1">
      <c r="A1296" s="171" t="s">
        <v>1747</v>
      </c>
      <c r="B1296" s="175">
        <v>46075</v>
      </c>
      <c r="C1296" s="171" t="s">
        <v>115</v>
      </c>
      <c r="D1296" s="171" t="s">
        <v>119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46072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-15</v>
      </c>
    </row>
    <row r="1297" spans="1:16" ht="19.5" hidden="1" customHeight="1">
      <c r="A1297" s="171" t="s">
        <v>1746</v>
      </c>
      <c r="B1297" s="175">
        <v>46075</v>
      </c>
      <c r="C1297" s="171" t="s">
        <v>110</v>
      </c>
      <c r="D1297" s="171" t="s">
        <v>117</v>
      </c>
      <c r="E1297" s="171" t="s">
        <v>41</v>
      </c>
      <c r="F1297" s="171" t="s">
        <v>138</v>
      </c>
      <c r="G1297" s="171" t="s">
        <v>112</v>
      </c>
      <c r="H1297" s="176">
        <v>1</v>
      </c>
      <c r="I1297" s="177">
        <v>0</v>
      </c>
      <c r="J1297" s="175">
        <v>46071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0</v>
      </c>
    </row>
    <row r="1298" spans="1:16" ht="19.5" hidden="1" customHeight="1">
      <c r="A1298" s="171" t="s">
        <v>1746</v>
      </c>
      <c r="B1298" s="175">
        <v>46075</v>
      </c>
      <c r="C1298" s="171" t="s">
        <v>110</v>
      </c>
      <c r="D1298" s="171" t="s">
        <v>118</v>
      </c>
      <c r="E1298" s="171" t="s">
        <v>41</v>
      </c>
      <c r="F1298" s="171" t="s">
        <v>138</v>
      </c>
      <c r="G1298" s="171" t="s">
        <v>112</v>
      </c>
      <c r="H1298" s="176">
        <v>1</v>
      </c>
      <c r="I1298" s="177">
        <v>0</v>
      </c>
      <c r="J1298" s="175">
        <v>46071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-46.77</v>
      </c>
    </row>
    <row r="1299" spans="1:16" ht="19.5" hidden="1" customHeight="1">
      <c r="A1299" s="171" t="s">
        <v>1746</v>
      </c>
      <c r="B1299" s="175">
        <v>46075</v>
      </c>
      <c r="C1299" s="171" t="s">
        <v>115</v>
      </c>
      <c r="D1299" s="171" t="s">
        <v>119</v>
      </c>
      <c r="E1299" s="171" t="s">
        <v>41</v>
      </c>
      <c r="F1299" s="171" t="s">
        <v>138</v>
      </c>
      <c r="G1299" s="171" t="s">
        <v>112</v>
      </c>
      <c r="H1299" s="176">
        <v>1</v>
      </c>
      <c r="I1299" s="177">
        <v>0</v>
      </c>
      <c r="J1299" s="175">
        <v>46071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-15</v>
      </c>
    </row>
    <row r="1300" spans="1:16" ht="19.5" hidden="1" customHeight="1">
      <c r="A1300" s="171" t="s">
        <v>1749</v>
      </c>
      <c r="B1300" s="175">
        <v>46075</v>
      </c>
      <c r="C1300" s="171" t="s">
        <v>115</v>
      </c>
      <c r="D1300" s="171" t="s">
        <v>135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0</v>
      </c>
      <c r="J1300" s="175">
        <v>46075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-6.38</v>
      </c>
    </row>
    <row r="1301" spans="1:16" ht="19.5" hidden="1" customHeight="1">
      <c r="A1301" s="171" t="s">
        <v>1750</v>
      </c>
      <c r="B1301" s="175">
        <v>46075</v>
      </c>
      <c r="C1301" s="171" t="s">
        <v>110</v>
      </c>
      <c r="D1301" s="171" t="s">
        <v>24</v>
      </c>
      <c r="E1301" s="171" t="s">
        <v>41</v>
      </c>
      <c r="F1301" s="171" t="s">
        <v>138</v>
      </c>
      <c r="G1301" s="171" t="s">
        <v>112</v>
      </c>
      <c r="H1301" s="176">
        <v>1</v>
      </c>
      <c r="I1301" s="177">
        <v>0</v>
      </c>
      <c r="J1301" s="175">
        <v>46071</v>
      </c>
      <c r="K1301" s="171" t="s">
        <v>113</v>
      </c>
      <c r="L1301" s="171" t="s">
        <v>114</v>
      </c>
      <c r="M1301" s="178">
        <v>0</v>
      </c>
      <c r="N1301" s="176"/>
      <c r="O1301" s="176">
        <v>41</v>
      </c>
      <c r="P1301" s="179">
        <v>-46.77</v>
      </c>
    </row>
    <row r="1302" spans="1:16" ht="19.5" hidden="1" customHeight="1">
      <c r="A1302" s="171" t="s">
        <v>1750</v>
      </c>
      <c r="B1302" s="175">
        <v>46075</v>
      </c>
      <c r="C1302" s="171" t="s">
        <v>115</v>
      </c>
      <c r="D1302" s="171" t="s">
        <v>116</v>
      </c>
      <c r="E1302" s="171" t="s">
        <v>41</v>
      </c>
      <c r="F1302" s="171" t="s">
        <v>138</v>
      </c>
      <c r="G1302" s="171" t="s">
        <v>112</v>
      </c>
      <c r="H1302" s="176">
        <v>1</v>
      </c>
      <c r="I1302" s="177">
        <v>0</v>
      </c>
      <c r="J1302" s="175">
        <v>46071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-25</v>
      </c>
    </row>
    <row r="1303" spans="1:16" ht="19.5" hidden="1" customHeight="1">
      <c r="A1303" s="171" t="s">
        <v>1751</v>
      </c>
      <c r="B1303" s="175">
        <v>46075</v>
      </c>
      <c r="C1303" s="171" t="s">
        <v>110</v>
      </c>
      <c r="D1303" s="171" t="s">
        <v>24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0</v>
      </c>
      <c r="J1303" s="175">
        <v>46071</v>
      </c>
      <c r="K1303" s="171" t="s">
        <v>113</v>
      </c>
      <c r="L1303" s="171" t="s">
        <v>114</v>
      </c>
      <c r="M1303" s="178">
        <v>0</v>
      </c>
      <c r="N1303" s="176"/>
      <c r="O1303" s="176">
        <v>41</v>
      </c>
      <c r="P1303" s="179">
        <v>-46.77</v>
      </c>
    </row>
    <row r="1304" spans="1:16" ht="19.5" hidden="1" customHeight="1">
      <c r="A1304" s="171" t="s">
        <v>1751</v>
      </c>
      <c r="B1304" s="175">
        <v>46075</v>
      </c>
      <c r="C1304" s="171" t="s">
        <v>115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0</v>
      </c>
      <c r="J1304" s="175">
        <v>46071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-25</v>
      </c>
    </row>
    <row r="1305" spans="1:16" ht="19.5" hidden="1" customHeight="1">
      <c r="A1305" s="171" t="s">
        <v>1752</v>
      </c>
      <c r="B1305" s="175">
        <v>46075</v>
      </c>
      <c r="C1305" s="171" t="s">
        <v>110</v>
      </c>
      <c r="D1305" s="171" t="s">
        <v>24</v>
      </c>
      <c r="E1305" s="171" t="s">
        <v>41</v>
      </c>
      <c r="F1305" s="171" t="s">
        <v>138</v>
      </c>
      <c r="G1305" s="171" t="s">
        <v>112</v>
      </c>
      <c r="H1305" s="176">
        <v>1</v>
      </c>
      <c r="I1305" s="177">
        <v>2400</v>
      </c>
      <c r="J1305" s="175">
        <v>46074</v>
      </c>
      <c r="K1305" s="171" t="s">
        <v>113</v>
      </c>
      <c r="L1305" s="171" t="s">
        <v>114</v>
      </c>
      <c r="M1305" s="178">
        <v>0.43</v>
      </c>
      <c r="N1305" s="176"/>
      <c r="O1305" s="176">
        <v>42</v>
      </c>
      <c r="P1305" s="179">
        <v>-141.83000000000001</v>
      </c>
    </row>
    <row r="1306" spans="1:16" ht="19.5" hidden="1" customHeight="1">
      <c r="A1306" s="171" t="s">
        <v>1752</v>
      </c>
      <c r="B1306" s="175">
        <v>46075</v>
      </c>
      <c r="C1306" s="171" t="s">
        <v>127</v>
      </c>
      <c r="D1306" s="171" t="s">
        <v>128</v>
      </c>
      <c r="E1306" s="171" t="s">
        <v>41</v>
      </c>
      <c r="F1306" s="171" t="s">
        <v>138</v>
      </c>
      <c r="G1306" s="171" t="s">
        <v>112</v>
      </c>
      <c r="H1306" s="176">
        <v>1</v>
      </c>
      <c r="I1306" s="177">
        <v>2400</v>
      </c>
      <c r="J1306" s="175">
        <v>46074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1269.52</v>
      </c>
    </row>
    <row r="1307" spans="1:16" ht="19.5" hidden="1" customHeight="1">
      <c r="A1307" s="171" t="s">
        <v>1752</v>
      </c>
      <c r="B1307" s="175">
        <v>46075</v>
      </c>
      <c r="C1307" s="171" t="s">
        <v>127</v>
      </c>
      <c r="D1307" s="171" t="s">
        <v>129</v>
      </c>
      <c r="E1307" s="171" t="s">
        <v>41</v>
      </c>
      <c r="F1307" s="171" t="s">
        <v>138</v>
      </c>
      <c r="G1307" s="171" t="s">
        <v>112</v>
      </c>
      <c r="H1307" s="176">
        <v>1</v>
      </c>
      <c r="I1307" s="177">
        <v>2400</v>
      </c>
      <c r="J1307" s="175">
        <v>46074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12.7</v>
      </c>
    </row>
    <row r="1308" spans="1:16" ht="19.5" hidden="1" customHeight="1">
      <c r="A1308" s="171" t="s">
        <v>1752</v>
      </c>
      <c r="B1308" s="175">
        <v>46075</v>
      </c>
      <c r="C1308" s="171" t="s">
        <v>127</v>
      </c>
      <c r="D1308" s="171" t="s">
        <v>130</v>
      </c>
      <c r="E1308" s="171" t="s">
        <v>41</v>
      </c>
      <c r="F1308" s="171" t="s">
        <v>138</v>
      </c>
      <c r="G1308" s="171" t="s">
        <v>112</v>
      </c>
      <c r="H1308" s="176">
        <v>1</v>
      </c>
      <c r="I1308" s="177">
        <v>2400</v>
      </c>
      <c r="J1308" s="175">
        <v>46074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1117.78</v>
      </c>
    </row>
    <row r="1309" spans="1:16" ht="19.5" hidden="1" customHeight="1">
      <c r="A1309" s="171" t="s">
        <v>1752</v>
      </c>
      <c r="B1309" s="175">
        <v>46075</v>
      </c>
      <c r="C1309" s="171" t="s">
        <v>131</v>
      </c>
      <c r="D1309" s="171" t="s">
        <v>132</v>
      </c>
      <c r="E1309" s="171" t="s">
        <v>41</v>
      </c>
      <c r="F1309" s="171" t="s">
        <v>138</v>
      </c>
      <c r="G1309" s="171" t="s">
        <v>112</v>
      </c>
      <c r="H1309" s="176">
        <v>1</v>
      </c>
      <c r="I1309" s="177">
        <v>2400</v>
      </c>
      <c r="J1309" s="175">
        <v>46074</v>
      </c>
      <c r="K1309" s="171" t="s">
        <v>113</v>
      </c>
      <c r="L1309" s="171" t="s">
        <v>114</v>
      </c>
      <c r="M1309" s="178">
        <v>0.43</v>
      </c>
      <c r="N1309" s="176"/>
      <c r="O1309" s="176"/>
      <c r="P1309" s="179">
        <v>-1032</v>
      </c>
    </row>
    <row r="1310" spans="1:16" ht="19.5" hidden="1" customHeight="1">
      <c r="A1310" s="171" t="s">
        <v>1752</v>
      </c>
      <c r="B1310" s="175">
        <v>46075</v>
      </c>
      <c r="C1310" s="171" t="s">
        <v>115</v>
      </c>
      <c r="D1310" s="171" t="s">
        <v>116</v>
      </c>
      <c r="E1310" s="171" t="s">
        <v>41</v>
      </c>
      <c r="F1310" s="171" t="s">
        <v>138</v>
      </c>
      <c r="G1310" s="171" t="s">
        <v>112</v>
      </c>
      <c r="H1310" s="176">
        <v>1</v>
      </c>
      <c r="I1310" s="177">
        <v>2400</v>
      </c>
      <c r="J1310" s="175">
        <v>46074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-15.11</v>
      </c>
    </row>
    <row r="1311" spans="1:16" ht="19.5" hidden="1" customHeight="1">
      <c r="A1311" s="171" t="s">
        <v>1750</v>
      </c>
      <c r="B1311" s="175">
        <v>46075</v>
      </c>
      <c r="C1311" s="171" t="s">
        <v>110</v>
      </c>
      <c r="D1311" s="171" t="s">
        <v>117</v>
      </c>
      <c r="E1311" s="171" t="s">
        <v>41</v>
      </c>
      <c r="F1311" s="171" t="s">
        <v>138</v>
      </c>
      <c r="G1311" s="171" t="s">
        <v>112</v>
      </c>
      <c r="H1311" s="176">
        <v>1</v>
      </c>
      <c r="I1311" s="177">
        <v>0</v>
      </c>
      <c r="J1311" s="175">
        <v>46071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1750</v>
      </c>
      <c r="B1312" s="175">
        <v>46075</v>
      </c>
      <c r="C1312" s="171" t="s">
        <v>110</v>
      </c>
      <c r="D1312" s="171" t="s">
        <v>118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46071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-46.77</v>
      </c>
    </row>
    <row r="1313" spans="1:16" ht="19.5" hidden="1" customHeight="1">
      <c r="A1313" s="171" t="s">
        <v>1750</v>
      </c>
      <c r="B1313" s="175">
        <v>46075</v>
      </c>
      <c r="C1313" s="171" t="s">
        <v>115</v>
      </c>
      <c r="D1313" s="171" t="s">
        <v>119</v>
      </c>
      <c r="E1313" s="171" t="s">
        <v>41</v>
      </c>
      <c r="F1313" s="171" t="s">
        <v>138</v>
      </c>
      <c r="G1313" s="171" t="s">
        <v>112</v>
      </c>
      <c r="H1313" s="176">
        <v>1</v>
      </c>
      <c r="I1313" s="177">
        <v>0</v>
      </c>
      <c r="J1313" s="175">
        <v>46071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-15</v>
      </c>
    </row>
    <row r="1314" spans="1:16" ht="19.5" hidden="1" customHeight="1">
      <c r="A1314" s="171" t="s">
        <v>1751</v>
      </c>
      <c r="B1314" s="175">
        <v>46075</v>
      </c>
      <c r="C1314" s="171" t="s">
        <v>110</v>
      </c>
      <c r="D1314" s="171" t="s">
        <v>117</v>
      </c>
      <c r="E1314" s="171" t="s">
        <v>42</v>
      </c>
      <c r="F1314" s="171" t="s">
        <v>248</v>
      </c>
      <c r="G1314" s="171" t="s">
        <v>112</v>
      </c>
      <c r="H1314" s="176">
        <v>1</v>
      </c>
      <c r="I1314" s="177">
        <v>0</v>
      </c>
      <c r="J1314" s="175">
        <v>46071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1751</v>
      </c>
      <c r="B1315" s="175">
        <v>46075</v>
      </c>
      <c r="C1315" s="171" t="s">
        <v>110</v>
      </c>
      <c r="D1315" s="171" t="s">
        <v>118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46071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hidden="1" customHeight="1">
      <c r="A1316" s="171" t="s">
        <v>1751</v>
      </c>
      <c r="B1316" s="175">
        <v>46075</v>
      </c>
      <c r="C1316" s="171" t="s">
        <v>115</v>
      </c>
      <c r="D1316" s="171" t="s">
        <v>119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46071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hidden="1" customHeight="1">
      <c r="A1317" s="171" t="s">
        <v>1672</v>
      </c>
      <c r="B1317" s="175">
        <v>46075</v>
      </c>
      <c r="C1317" s="171" t="s">
        <v>115</v>
      </c>
      <c r="D1317" s="171" t="s">
        <v>135</v>
      </c>
      <c r="E1317" s="171" t="s">
        <v>79</v>
      </c>
      <c r="F1317" s="171" t="s">
        <v>441</v>
      </c>
      <c r="G1317" s="171" t="s">
        <v>177</v>
      </c>
      <c r="H1317" s="176">
        <v>1</v>
      </c>
      <c r="I1317" s="177">
        <v>0</v>
      </c>
      <c r="J1317" s="175">
        <v>46073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35.86</v>
      </c>
    </row>
    <row r="1318" spans="1:16" ht="19.5" hidden="1" customHeight="1">
      <c r="A1318" s="171" t="s">
        <v>150</v>
      </c>
      <c r="B1318" s="175">
        <v>46075</v>
      </c>
      <c r="C1318" s="171" t="s">
        <v>151</v>
      </c>
      <c r="D1318" s="171" t="s">
        <v>152</v>
      </c>
      <c r="E1318" s="171" t="s">
        <v>125</v>
      </c>
      <c r="F1318" s="171" t="s">
        <v>125</v>
      </c>
      <c r="G1318" s="171" t="s">
        <v>125</v>
      </c>
      <c r="H1318" s="176">
        <v>0</v>
      </c>
      <c r="I1318" s="177">
        <v>0</v>
      </c>
      <c r="J1318" s="175">
        <v>46075</v>
      </c>
      <c r="K1318" s="171" t="s">
        <v>125</v>
      </c>
      <c r="L1318" s="171" t="s">
        <v>125</v>
      </c>
      <c r="M1318" s="178">
        <v>0</v>
      </c>
      <c r="N1318" s="176"/>
      <c r="O1318" s="176"/>
      <c r="P1318" s="179">
        <v>-857.27</v>
      </c>
    </row>
    <row r="1319" spans="1:16" ht="19.5" hidden="1" customHeight="1">
      <c r="A1319" s="171" t="s">
        <v>1388</v>
      </c>
      <c r="B1319" s="175">
        <v>46075</v>
      </c>
      <c r="C1319" s="171" t="s">
        <v>151</v>
      </c>
      <c r="D1319" s="171" t="s">
        <v>152</v>
      </c>
      <c r="E1319" s="171" t="s">
        <v>125</v>
      </c>
      <c r="F1319" s="171" t="s">
        <v>125</v>
      </c>
      <c r="G1319" s="171" t="s">
        <v>125</v>
      </c>
      <c r="H1319" s="176">
        <v>0</v>
      </c>
      <c r="I1319" s="177">
        <v>0</v>
      </c>
      <c r="J1319" s="175">
        <v>46075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-421.96</v>
      </c>
    </row>
    <row r="1320" spans="1:16" ht="19.5" hidden="1" customHeight="1">
      <c r="A1320" s="171" t="s">
        <v>1549</v>
      </c>
      <c r="B1320" s="175">
        <v>46075</v>
      </c>
      <c r="C1320" s="171" t="s">
        <v>151</v>
      </c>
      <c r="D1320" s="171" t="s">
        <v>152</v>
      </c>
      <c r="E1320" s="171" t="s">
        <v>125</v>
      </c>
      <c r="F1320" s="171" t="s">
        <v>125</v>
      </c>
      <c r="G1320" s="171" t="s">
        <v>125</v>
      </c>
      <c r="H1320" s="176">
        <v>0</v>
      </c>
      <c r="I1320" s="177">
        <v>0</v>
      </c>
      <c r="J1320" s="175">
        <v>46075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-291.47000000000003</v>
      </c>
    </row>
    <row r="1321" spans="1:16" ht="19.5" hidden="1" customHeight="1">
      <c r="A1321" s="171" t="s">
        <v>155</v>
      </c>
      <c r="B1321" s="175">
        <v>46075</v>
      </c>
      <c r="C1321" s="171" t="s">
        <v>151</v>
      </c>
      <c r="D1321" s="171" t="s">
        <v>156</v>
      </c>
      <c r="E1321" s="171" t="s">
        <v>125</v>
      </c>
      <c r="F1321" s="171" t="s">
        <v>125</v>
      </c>
      <c r="G1321" s="171" t="s">
        <v>125</v>
      </c>
      <c r="H1321" s="176">
        <v>0</v>
      </c>
      <c r="I1321" s="177">
        <v>0</v>
      </c>
      <c r="J1321" s="175">
        <v>46075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-8243.2999999999993</v>
      </c>
    </row>
    <row r="1322" spans="1:16" ht="19.5" hidden="1" customHeight="1">
      <c r="A1322" s="171" t="s">
        <v>1548</v>
      </c>
      <c r="B1322" s="175">
        <v>46075</v>
      </c>
      <c r="C1322" s="171" t="s">
        <v>151</v>
      </c>
      <c r="D1322" s="171" t="s">
        <v>152</v>
      </c>
      <c r="E1322" s="171" t="s">
        <v>125</v>
      </c>
      <c r="F1322" s="171" t="s">
        <v>125</v>
      </c>
      <c r="G1322" s="171" t="s">
        <v>125</v>
      </c>
      <c r="H1322" s="176">
        <v>0</v>
      </c>
      <c r="I1322" s="177">
        <v>0</v>
      </c>
      <c r="J1322" s="175">
        <v>46075</v>
      </c>
      <c r="K1322" s="171" t="s">
        <v>125</v>
      </c>
      <c r="L1322" s="171" t="s">
        <v>125</v>
      </c>
      <c r="M1322" s="178">
        <v>0</v>
      </c>
      <c r="N1322" s="176"/>
      <c r="O1322" s="176"/>
      <c r="P1322" s="179">
        <v>-283.91000000000003</v>
      </c>
    </row>
  </sheetData>
  <autoFilter ref="A1:P1322" xr:uid="{2BDCC330-55DC-4F8D-A0BF-03E13C422B91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1265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1265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1265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1265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1265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1266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1266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1266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1266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1266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1267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1267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1267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1267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1267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1267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1267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1268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1268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1268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1268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1268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1269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1269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1269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1269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1269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1270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602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1270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602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1270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602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1270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602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1270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602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1270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602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1270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602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1271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1271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1271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1271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1271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1271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1272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1272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1272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1272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1272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1272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1273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1273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1273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1273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1273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1273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1274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1274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1274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1274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1274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1274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1274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1269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1269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1269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1269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1161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1275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1275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1275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1275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1275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1276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1276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1276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1276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1276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1276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1276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1277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1277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1278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1278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1278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1278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1278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1278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1279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1279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1279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1279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1279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1280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1280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1281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1281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1281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1281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1281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1280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1280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1282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1282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1282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1282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1282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1283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602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1283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602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1283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602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1283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602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1283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602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1283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602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1284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1284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1284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1284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1284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1284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1285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1285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1285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1285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1285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1285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1283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602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1284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1285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1286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1286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1286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1286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1286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1286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1286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1287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1287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1287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1287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1287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1287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1288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1288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1287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1288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1288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1288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1289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1289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1289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1289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1289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1290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1192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1291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1291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1291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1291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1291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1292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1292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1292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1292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1292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1293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1293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1293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1293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1293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1294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1294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1294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1294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1294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1295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1295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1295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1295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1295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1198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1198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1198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1198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1198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1296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1296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1296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1296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1296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1297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1297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1297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1297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1297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1298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1298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1298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1298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1298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1298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1298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1299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1299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1299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1299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1300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1300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1300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1300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1300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1300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1301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1302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1302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1302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1302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1302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1303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1303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1102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1102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1102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1102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1303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1303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1304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1304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1304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1304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1304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1304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1102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1305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1304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1306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1306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1306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1307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1307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1307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1307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1307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1307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1307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1308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1308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1308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1308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1308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1309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1309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1310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1309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1309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1309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1310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1310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1311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1312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1312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1312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1312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1312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1312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1313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1314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1314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1314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1314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1314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1314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1314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1315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1315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1315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1315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1315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1315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1316</v>
      </c>
      <c r="B279" s="175">
        <v>46063</v>
      </c>
      <c r="C279" s="171" t="s">
        <v>1317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1316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1318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1318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1318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1318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1318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1318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1318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1319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681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1319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681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1319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681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1319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681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1319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681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1290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1320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1320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1320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1320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1320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1321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1321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1321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1321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1321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1322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1322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1322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1322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1322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1246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1246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1246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1323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1323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1323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1323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1323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987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987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987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987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987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1324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1324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1324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1324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1324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1325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1325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1325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1325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1325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1326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1327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1327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1327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1327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1327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1328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1329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1329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1329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1329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1329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1329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1330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1331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1332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1332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1332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1332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1332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1333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1333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972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1333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1333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1333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1334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1334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1334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1334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1334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1334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1334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1174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1174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1174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1174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1335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1336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1336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1336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1336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1336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1336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1337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1337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1337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1337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1337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1338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1338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1339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1339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1339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1339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1339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1339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1340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1340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1340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1340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1340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1340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1338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1338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1338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1339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1340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1341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1341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1341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1341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1341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1341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1342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1342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1342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1342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1342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1342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1341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1342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1343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1344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1345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1345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1345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1345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1346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1346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1346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1346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1346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1346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1347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1347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1241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1241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1241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1241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1241</v>
      </c>
      <c r="B434" s="175">
        <v>46064</v>
      </c>
      <c r="C434" s="171" t="s">
        <v>1317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1241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1241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1348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1348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1348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1348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1348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1348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1348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1349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1350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1350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1350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1350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1350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1350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858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1351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1352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1352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1352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1352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1352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1352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1352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1353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1354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1354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1354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1354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1354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1355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1355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1355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1355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1356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1290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1357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1357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1357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1357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1357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1358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1358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1358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1358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1358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1359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1104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1359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1104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1359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1104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1359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1104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1359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1104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1360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1360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1360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1360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1360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1361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1361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1361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1361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1361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1361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1362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1362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1362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1362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1362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1362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1363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1363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1363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1364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1364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1365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1365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1365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1365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1365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1364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1364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1364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1366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1366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1366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1366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1366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1366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1367</v>
      </c>
      <c r="B525" s="175">
        <v>46065</v>
      </c>
      <c r="C525" s="171" t="s">
        <v>1317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1367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1366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1368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821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1368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821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1369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1369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1370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1370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1370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1370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1370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1370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1368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821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1368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821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1368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821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1369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1369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1369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1370</v>
      </c>
      <c r="B544" s="175">
        <v>46065</v>
      </c>
      <c r="C544" s="171" t="s">
        <v>110</v>
      </c>
      <c r="D544" s="171" t="s">
        <v>1371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1370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1370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1370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1370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1370</v>
      </c>
      <c r="B549" s="175">
        <v>46065</v>
      </c>
      <c r="C549" s="171" t="s">
        <v>115</v>
      </c>
      <c r="D549" s="171" t="s">
        <v>1372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1370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1370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1373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1373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1373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1373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1373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1310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1347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1149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1149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1149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1374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1374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1374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1374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1374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1375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1376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1376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1376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1376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1376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1376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1376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1377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1378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1379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1379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1379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1379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1379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1379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1351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1380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1381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1381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1381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1381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1381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1381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1381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1382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1382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1382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1382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1382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1382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1383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1383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1383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1383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1383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1383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1382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1384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1384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1384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1384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1384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1384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1385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1152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675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1152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675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1152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675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1152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675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1152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675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1313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1386</v>
      </c>
      <c r="B618" s="175">
        <v>46065</v>
      </c>
      <c r="C618" s="171" t="s">
        <v>1317</v>
      </c>
      <c r="D618" s="171" t="s">
        <v>508</v>
      </c>
      <c r="E618" s="171" t="s">
        <v>66</v>
      </c>
      <c r="F618" s="171" t="s">
        <v>602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1386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602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1387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1387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1387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1387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1387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1356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1388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1389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1390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1391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1391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1391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1391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1391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1392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1392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1392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1392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1392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1392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1393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1393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1393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1393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1393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1394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1394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1394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1394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1394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1395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1395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1395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1395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1395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1396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1396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1396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1396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1396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1396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1397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1397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1397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1397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1397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1397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1397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1398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1399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1399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1399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1399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1399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1174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1174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1174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1400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1400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1400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1400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1400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1401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1401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1401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1401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1401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1401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1402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1401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1403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1367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1367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1367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1367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1367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1404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1404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1404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1404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1404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1404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1404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1405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1405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1405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1405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1405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1405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1406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1406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1406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1406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1406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1406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1405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1406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1407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1407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1407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1407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1407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1407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1408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1408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1408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1408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1408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1408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1408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1370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1370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1370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1370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1370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1102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1102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1102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1409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1409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1409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1409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1410</v>
      </c>
      <c r="B744" s="175">
        <v>46066</v>
      </c>
      <c r="C744" s="171" t="s">
        <v>1317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1410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1411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1411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1411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1411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1411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1411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1412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1412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1412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1412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1412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1411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1412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1413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1413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1413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1413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1413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1414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1415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1415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1415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1415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1415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1388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1389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1390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1356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1416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898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1416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898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1416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898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1416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898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1416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898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1316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1316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1316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1316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1316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1417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1418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1418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1418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1418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1418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1419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1420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1420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1420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1420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1420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1421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1421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1421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1421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1421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1422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681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1422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681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1422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681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1422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681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1422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681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1423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1423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1423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1423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1423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1424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1424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1424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1424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1424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1424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1424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1425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1425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1425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1425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1425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1425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1425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1426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1426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1426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1426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1426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1427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1427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1427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1427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1427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1427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1428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1429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1429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1430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1429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1429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1429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1431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1104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1431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1104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1432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1433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1433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1433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1433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1431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1104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1431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1104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1434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1434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1434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1434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1434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1435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1436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1436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1436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1436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1436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1436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1437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1437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1437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1437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1437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1438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1438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1438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1438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1438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1439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1439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1439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1439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1439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1439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1440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1440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1440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1440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1440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1440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1441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1441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1441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1441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1441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1441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1442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1442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1442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1442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1442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1442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1439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1440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1443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1443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1443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1443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1443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1443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1444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1444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1444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1444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1444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1444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1441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1442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1444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1335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1386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602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1386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602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1386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602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1386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602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1386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602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1445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1445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1445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1445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1445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1445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1445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1446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1446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1446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1446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1446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1388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1389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1390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1356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1447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681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1448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1448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1448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1448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1448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1449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1449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1449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1449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1449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1450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1450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1450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1450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1450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1241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1241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1241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1451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1451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1451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1451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1451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1452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966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1453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1453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1453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1453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1453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1453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1453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1454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1454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1455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1455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1455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1455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1455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1455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1454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1454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1454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1456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1457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1457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1457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1457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1457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1457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1457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1458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896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1458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896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1458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896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1458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896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1458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896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1458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896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1458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896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1033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1459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722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1459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722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1459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722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1459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722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1459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722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1459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722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1460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1459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722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1461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1461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1461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1461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1461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1462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675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1462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675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1462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675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1462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675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1462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675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1463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1463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1463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1463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1464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1465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1466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1466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1466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1466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1466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1466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1467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1467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1467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1467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1467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1467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1468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1468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1468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1468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1468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1468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1469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1469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1469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1469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1469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1349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1470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1470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1470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1470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1470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1471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698</v>
      </c>
      <c r="G1053" s="171" t="s">
        <v>699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1472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1473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1473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1473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1474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1475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1476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1476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1476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1476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1476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1388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1389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1390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1356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1013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1014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1014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1014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1014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1014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1015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686</v>
      </c>
      <c r="G8" s="171" t="s">
        <v>687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1015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686</v>
      </c>
      <c r="G9" s="171" t="s">
        <v>687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1015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686</v>
      </c>
      <c r="G10" s="171" t="s">
        <v>687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1015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686</v>
      </c>
      <c r="G11" s="171" t="s">
        <v>687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1015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686</v>
      </c>
      <c r="G12" s="171" t="s">
        <v>687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1016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896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1016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896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1016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896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1016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896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1016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896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1017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1018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1019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1019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1020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1020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1020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1020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1020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1020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1019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1019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1019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1018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1018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1020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761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761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761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1021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1021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1021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1021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1021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1021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1022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1022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1023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1023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1023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1023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1023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1022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1022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1022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1021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845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845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845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1024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1024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1024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1024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1024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1025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1025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1025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1025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1025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1025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1025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1026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1026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1027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1027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1026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1026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1026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1027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1027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1027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1028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1028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1028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1028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1028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1029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1029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1029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1029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1029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1030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1030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1030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1030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1030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1030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1031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1031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1031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1031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1031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1031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1030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1031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1032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1032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1032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1032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1033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1034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1034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1035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1035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1035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1035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1035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1035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1036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1036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1036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1036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1036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1036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1035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1037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1037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740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740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740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740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1038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1038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1039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1039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1038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1038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1038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1039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1039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1039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740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1040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1040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1040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1040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1040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1040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989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989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989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989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989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1041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937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937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937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937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937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671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565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1042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1042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1042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1042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1042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1043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1044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1044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1044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1044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1044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1044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1044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1045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1045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1045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1045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1045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1046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1046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1046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1046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1046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1047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1047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1047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1047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1047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1048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1048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1048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1048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1048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864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864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864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1049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1049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1049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1049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1049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1049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1050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1050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1050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1050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1050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1051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1051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1051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1051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1051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1051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1052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1052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1052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1052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1052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1052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1052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1053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1054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1055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1055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1055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1055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1055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1055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1056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1056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1056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1056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1056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1056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1057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1057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1057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1057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1057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1057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1055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1056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1058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1059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1059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1059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1059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1059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1059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1058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1058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1058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1060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1060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1060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1060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1060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1060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1061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1061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1061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1061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1061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1061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1062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1059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1060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1063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1063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1061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1063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1063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1064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821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1065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1066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1066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1066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1066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1066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1067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1067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1068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1068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1067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1067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1067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1068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1068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1068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1069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1070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1070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1069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1070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1070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1070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1071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1071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1071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1071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1071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1072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1072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1072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1072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1072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1072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1073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1073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1073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1073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1073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1073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1072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1074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1073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1075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602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818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818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1075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602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1075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602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1076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821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1076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821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1076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821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1076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821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1076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821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1077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1078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1078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1078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1078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1078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1078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1079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1080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1080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1080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1080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1080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1081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1081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1081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1081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1081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1081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1082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1082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1082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1082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1082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1082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1036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1036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1036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1036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915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1083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1083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1083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1083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1083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1083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1084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777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1084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777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1084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777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1084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777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1084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777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1083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1085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1085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1085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1085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1085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1085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1086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1085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1087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1088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1088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1088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1088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1088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565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1089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1090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1090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1090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1090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1089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1091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1092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1093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1094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1094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1094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1094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1094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1095</v>
      </c>
      <c r="B402" s="175">
        <v>46057</v>
      </c>
      <c r="C402" s="171" t="s">
        <v>115</v>
      </c>
      <c r="D402" s="171" t="s">
        <v>726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1096</v>
      </c>
      <c r="B403" s="175">
        <v>46057</v>
      </c>
      <c r="C403" s="171" t="s">
        <v>115</v>
      </c>
      <c r="D403" s="171" t="s">
        <v>726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1097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1098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1098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1098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1098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1098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1098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1099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1100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1100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1100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1100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1100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1100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1098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1101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1101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974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974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974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1101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1101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1101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1102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1102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1102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1102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1102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1102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1102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1103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1104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1103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1104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1103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1104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1103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1104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1103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1104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1082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1082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1082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1082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1105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1105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1105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1105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1105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1105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992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1105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1106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1106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1106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1106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1106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1106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1107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1107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1107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1107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1107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1108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1037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1037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1037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1037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1037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1109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1109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1109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1109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1109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1109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1109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1110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1110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1110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1110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1110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1110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1110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1111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842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1053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1112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1113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1113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1113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1113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1113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1034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1034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1034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1114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1114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1114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1114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1114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1034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1034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1115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1115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821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1116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565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1117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1117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1118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1118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1119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1119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1119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1119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1119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1118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1118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1118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1117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1117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1117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1120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989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989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989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1121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1121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1121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1121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1121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1121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1122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1123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1123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1123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1123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1123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1123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1124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1125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821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1125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821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1125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821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1125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821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1125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821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1125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821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740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740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740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1036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1036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1036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1126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1127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1128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1128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1128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1129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1130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1130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1130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1130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1130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1130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1131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1131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1131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1131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1131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1132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1132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1132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1132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1132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1132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1133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1133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1133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1133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1133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1133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1134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1132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1135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1136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1136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1136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1136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1136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1136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1136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1137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1137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1137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1137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1137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1138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1138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1138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1138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1138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1138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1139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1139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1139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1139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1139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1139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1140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1140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1141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1141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1141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1141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1141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1141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1142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1142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1142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1142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1142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1142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962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1140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1140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1140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1143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1141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1142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1144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1144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1144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1144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1144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1144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1145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1145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1145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1145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1145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1145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1146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1146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1146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1146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1146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1146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1147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1147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1145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1147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1147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1147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1146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1148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1148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1148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1148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1148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1148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1149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1149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1149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1149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1149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1149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1150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1151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681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1151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681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1151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681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1151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681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1151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681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1152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675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1152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675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1115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1115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821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1153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1154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1155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1155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1155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1155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1155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565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1156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1157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1157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1157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1157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1157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797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797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797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797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797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1158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1158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1158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1158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1158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1159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1159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1159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1159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1159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1160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1161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1162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1162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1162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1162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1162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1162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1162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1163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1164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1164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1164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1164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1164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1164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1165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1165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1165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1165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1165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1166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1166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1166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1166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1167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1167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1167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1167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1167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1167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1168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1168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1168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1168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1168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1169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1169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1169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1169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1169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1169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1170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602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1170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602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1170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602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1171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1171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1171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1171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1171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1171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1172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1172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1172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1172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1172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1172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1171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1172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1173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1173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1173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1173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1173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1173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1174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1174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1174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1174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1174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1174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1082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1082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1082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1175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1173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1176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1176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1176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1176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1176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1176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1177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1177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1178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1178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1178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1178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1178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1177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1177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1177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1179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1179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1179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1179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1179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1179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1179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1180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1180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1180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1181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1181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1181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1181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1181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1182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1182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1182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1182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1182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1182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1183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1183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1183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1183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1183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1183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1183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1184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1184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1185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1185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1186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1186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1186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1186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1186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1186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1184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1184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1184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1185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1185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1185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1187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1186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1188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1188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1188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1188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1188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1189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1189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1189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1189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1189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1190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1191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1191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1191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1191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1191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1192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565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1193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1193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1193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1193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1193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1194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1194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1194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1194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1194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1195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1195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1195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1195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1195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1196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1197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1198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1198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1199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1199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1199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1199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1199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1199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1199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1200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1200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1200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1200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1200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1201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1201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1201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1201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1201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1202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1202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1203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1203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1202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1202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1202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1204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1204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1204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1204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1204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1205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1205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1205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1205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1205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1206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1207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1207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1207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1207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1207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1207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1207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1208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1208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1208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1208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1208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1209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1209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1209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1209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1209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1209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1209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1210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1211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1211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1211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1211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1211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1211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1212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1211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913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913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913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913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913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1213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1213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1213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1213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1213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1213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1214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1214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1215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1215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1214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1214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1214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1215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1215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1150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1216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1216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1216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1216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1217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1218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1219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1219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1219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1219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1219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1219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1220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1220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1220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1220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1220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1220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1221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1221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1221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1221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1221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1221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1219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1220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1221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1222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1222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1222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1222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1222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1222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1223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1224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1224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1224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1224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1224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1192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1225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1225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1225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1225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1225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1226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1226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1226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1226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1226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1227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1227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1227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1227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1227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1227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1227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1228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719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1228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719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1228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719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1228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719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1228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719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1229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1230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1230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1230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1230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1230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1230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1231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1231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1231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1231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1231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1231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1232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1232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1232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1232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1232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1233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1233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1233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1233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1233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1231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1234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1234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1234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1234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1234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1235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1235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1235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1235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1235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1235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1236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1236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1236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1236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1236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1236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1235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1237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1237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1237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1237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1238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1238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1238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1238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1238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1239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675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1239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675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1239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675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1239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675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1239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675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1240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1240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1240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1240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1240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1240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1241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1241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1241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1241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1241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1241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1241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1242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1242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1242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1242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1242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1242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1243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1243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1243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1243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1243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1244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1245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1245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1245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1245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1245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1245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1246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1246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1246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1246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1246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1246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1247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1247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1247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1247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1247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1247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1245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1247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1248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1249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1149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1149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1149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1149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1250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1249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1249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1249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1251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1250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1250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1250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1252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976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1252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1252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1253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1253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1253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1253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1253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1246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1246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1246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1246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1153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1254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1254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1254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1254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1254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1254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1190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1255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1255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1255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1255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1255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1254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1256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1256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1256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1256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1256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1256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1197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1156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1257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1257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1257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1257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1257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1258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1258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1258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1258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1258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1192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958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959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698</v>
      </c>
      <c r="G3" s="171" t="s">
        <v>699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959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698</v>
      </c>
      <c r="G4" s="171" t="s">
        <v>699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960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675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960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675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961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961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961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959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698</v>
      </c>
      <c r="G10" s="171" t="s">
        <v>699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959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698</v>
      </c>
      <c r="G11" s="171" t="s">
        <v>699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959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698</v>
      </c>
      <c r="G12" s="171" t="s">
        <v>699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961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961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960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675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960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675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960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675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962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963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963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963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963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963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964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964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964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964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964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965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966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965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966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965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966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965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966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965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966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967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967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967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967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967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968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969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969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969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969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969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969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970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970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970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970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971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972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973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719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973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719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973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719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974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974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974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974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974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974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975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975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975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975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975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975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976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974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977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977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977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977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977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977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978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977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979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979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979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979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979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979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980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980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980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980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980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980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981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979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974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974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974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974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980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974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839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839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839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839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839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982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983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983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983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983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983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984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984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984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984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984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985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985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985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985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985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986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986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986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986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986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987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987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988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988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988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988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988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988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988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989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989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989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989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989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989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989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990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990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990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990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990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991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991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991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991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991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991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991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992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993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671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565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753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754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754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754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754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754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755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755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755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755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755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678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744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756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756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756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756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756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756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757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757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757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757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757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758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758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758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758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758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758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756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758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759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759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759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759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759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759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759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760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760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760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760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760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761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761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761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761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761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761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762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763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763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763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763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763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763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764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765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766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763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767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768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769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769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769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769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769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769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770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771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772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772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772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772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772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772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773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773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773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773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773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773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774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775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775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775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775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775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775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775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776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777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776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777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776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777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776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777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776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777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778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778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778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778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778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778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779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779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779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779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779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779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780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780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779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780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780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780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781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781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781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781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781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781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782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782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782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782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782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782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783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783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783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783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783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783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784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784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784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785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697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698</v>
      </c>
      <c r="G139" s="171" t="s">
        <v>699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697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698</v>
      </c>
      <c r="G140" s="171" t="s">
        <v>699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697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698</v>
      </c>
      <c r="G141" s="171" t="s">
        <v>699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697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698</v>
      </c>
      <c r="G142" s="171" t="s">
        <v>699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697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698</v>
      </c>
      <c r="G143" s="171" t="s">
        <v>699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786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710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671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565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787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609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609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609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788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789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790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790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790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790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790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791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791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791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791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791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791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791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792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792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792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792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793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793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793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793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793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793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793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794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794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794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794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794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794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794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795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622</v>
      </c>
      <c r="G188" s="171" t="s">
        <v>623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795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622</v>
      </c>
      <c r="G189" s="171" t="s">
        <v>623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795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622</v>
      </c>
      <c r="G190" s="171" t="s">
        <v>623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795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622</v>
      </c>
      <c r="G191" s="171" t="s">
        <v>623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795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622</v>
      </c>
      <c r="G192" s="171" t="s">
        <v>623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795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622</v>
      </c>
      <c r="G193" s="171" t="s">
        <v>623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796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796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796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796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796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796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797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797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798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798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798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798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798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798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799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799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799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799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799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799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800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800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800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800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800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800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801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801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799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802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802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802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802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802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803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803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803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803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803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803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804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804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804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804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804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804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805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805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805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805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805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806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806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806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806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806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642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807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807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807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807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807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808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808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808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808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808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809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809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809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809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809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809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810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810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810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810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810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810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811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811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811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811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811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811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809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810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812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812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813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813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813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813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813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813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812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812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812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814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814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814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814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814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814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815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815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815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815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815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816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816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816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816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816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816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816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817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817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817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817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817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817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818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818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819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710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671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565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820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821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820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821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820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821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822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823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823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823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823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824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824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824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824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824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825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825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825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825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825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825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826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827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827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827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827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827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827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828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828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828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828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828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828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828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829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829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829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829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829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830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830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830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830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830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830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768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831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831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831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831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831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832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832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833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833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833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833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833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832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832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832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834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834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834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834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834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834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834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835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835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835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835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835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836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836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836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836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836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836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836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837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837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837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837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837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837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838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838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838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838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838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837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839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839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840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840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840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840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840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840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841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841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841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840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842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843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843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843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843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843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843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844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844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844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844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844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844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845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845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845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845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845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845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801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801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801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801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801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819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846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846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846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846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846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847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847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847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847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847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671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565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848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848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848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848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848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849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849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849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849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849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849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849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850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850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850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851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851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851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851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851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851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851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852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821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852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821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852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821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852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821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852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821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853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854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854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854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854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854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854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855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854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856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856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856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856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856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856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857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857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857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857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857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857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858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859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859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859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859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859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860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860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860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860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860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861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861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861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861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861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861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862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862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862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862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862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862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862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863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863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863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863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863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863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864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864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864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864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864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864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865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865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865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865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865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826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785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866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866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866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866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866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866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866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867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867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867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867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867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868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868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868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868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868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869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869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869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869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869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869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869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870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870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870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870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870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870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871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871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871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871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871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871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870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872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873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873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873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873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873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873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873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874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874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874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874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874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639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671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565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875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875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875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876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876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876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876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876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877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877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877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877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877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878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878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878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878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878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879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879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879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880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880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880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880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880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881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881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881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881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881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882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882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882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882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882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882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883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883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883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883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883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883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882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883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884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884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884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884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884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884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884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885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885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885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885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885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885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886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885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887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887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887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887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887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887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887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888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889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889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889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889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889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890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890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890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890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890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890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891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891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891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891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891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891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892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698</v>
      </c>
      <c r="G701" s="171" t="s">
        <v>699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892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698</v>
      </c>
      <c r="G702" s="171" t="s">
        <v>699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892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698</v>
      </c>
      <c r="G703" s="171" t="s">
        <v>699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892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698</v>
      </c>
      <c r="G704" s="171" t="s">
        <v>699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892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698</v>
      </c>
      <c r="G705" s="171" t="s">
        <v>699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892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698</v>
      </c>
      <c r="G706" s="171" t="s">
        <v>699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891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892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698</v>
      </c>
      <c r="G708" s="171" t="s">
        <v>699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761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761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761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761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633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893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893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893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893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893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894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894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894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894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894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894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895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896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895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896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897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898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897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898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899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899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897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898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897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898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897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898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895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896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895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896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895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896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899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899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899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900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900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900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900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900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900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894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901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901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901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901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901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901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900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902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902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902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902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902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902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903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698</v>
      </c>
      <c r="G760" s="171" t="s">
        <v>699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904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904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904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904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904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904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905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905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906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906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906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906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906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906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905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905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905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904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907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907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907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907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907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907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906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907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908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908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908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908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908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908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909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909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909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909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909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909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908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910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910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910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910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910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910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909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911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911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912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912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912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912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912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912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911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911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911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912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913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913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914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915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671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565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916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916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916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916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916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917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917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917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917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917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918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919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919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919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919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920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920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920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920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921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921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921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921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921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922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922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922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922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922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923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924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924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924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924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925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925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925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925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925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926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926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926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926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926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926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927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927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927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927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927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927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845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845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845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845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788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928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928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928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928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928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928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929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929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929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929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929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929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930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930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930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930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930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930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931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931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931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931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931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931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930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931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932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932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932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932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932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932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864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864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864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864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774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933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933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933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933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933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933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933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934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934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934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934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934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934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935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698</v>
      </c>
      <c r="G934" s="171" t="s">
        <v>699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935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698</v>
      </c>
      <c r="G935" s="171" t="s">
        <v>699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935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698</v>
      </c>
      <c r="G936" s="171" t="s">
        <v>699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935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698</v>
      </c>
      <c r="G937" s="171" t="s">
        <v>699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935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698</v>
      </c>
      <c r="G938" s="171" t="s">
        <v>699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935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698</v>
      </c>
      <c r="G939" s="171" t="s">
        <v>699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934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936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936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936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936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936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936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936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937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937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938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938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939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939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939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939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939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940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698</v>
      </c>
      <c r="G957" s="171" t="s">
        <v>699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940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698</v>
      </c>
      <c r="G958" s="171" t="s">
        <v>699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940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698</v>
      </c>
      <c r="G959" s="171" t="s">
        <v>699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940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698</v>
      </c>
      <c r="G960" s="171" t="s">
        <v>699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940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698</v>
      </c>
      <c r="G961" s="171" t="s">
        <v>699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671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565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dimension ref="A1:P921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544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545</v>
      </c>
      <c r="B3" s="175">
        <v>46041</v>
      </c>
      <c r="C3" s="171" t="s">
        <v>110</v>
      </c>
      <c r="D3" s="171" t="s">
        <v>117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545</v>
      </c>
      <c r="B4" s="175">
        <v>46041</v>
      </c>
      <c r="C4" s="171" t="s">
        <v>110</v>
      </c>
      <c r="D4" s="171" t="s">
        <v>118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545</v>
      </c>
      <c r="B5" s="175">
        <v>46041</v>
      </c>
      <c r="C5" s="171" t="s">
        <v>115</v>
      </c>
      <c r="D5" s="171" t="s">
        <v>119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545</v>
      </c>
      <c r="B6" s="175">
        <v>46041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>
        <v>41</v>
      </c>
      <c r="P6" s="179">
        <v>-46.77</v>
      </c>
    </row>
    <row r="7" spans="1:16" ht="19.5" customHeight="1">
      <c r="A7" s="171" t="s">
        <v>545</v>
      </c>
      <c r="B7" s="175">
        <v>46041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46027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-8.83</v>
      </c>
    </row>
    <row r="8" spans="1:16" ht="19.5" customHeight="1">
      <c r="A8" s="171" t="s">
        <v>546</v>
      </c>
      <c r="B8" s="175">
        <v>46041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46041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-5.43</v>
      </c>
    </row>
    <row r="9" spans="1:16" ht="19.5" customHeight="1">
      <c r="A9" s="171" t="s">
        <v>547</v>
      </c>
      <c r="B9" s="175">
        <v>46041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>
        <v>46</v>
      </c>
      <c r="P9" s="179">
        <v>-46.77</v>
      </c>
    </row>
    <row r="10" spans="1:16" ht="19.5" customHeight="1">
      <c r="A10" s="171" t="s">
        <v>547</v>
      </c>
      <c r="B10" s="175">
        <v>46041</v>
      </c>
      <c r="C10" s="171" t="s">
        <v>115</v>
      </c>
      <c r="D10" s="171" t="s">
        <v>116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-7.96</v>
      </c>
    </row>
    <row r="11" spans="1:16" ht="19.5" customHeight="1">
      <c r="A11" s="171" t="s">
        <v>547</v>
      </c>
      <c r="B11" s="175">
        <v>46041</v>
      </c>
      <c r="C11" s="171" t="s">
        <v>110</v>
      </c>
      <c r="D11" s="171" t="s">
        <v>117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0</v>
      </c>
    </row>
    <row r="12" spans="1:16" ht="19.5" customHeight="1">
      <c r="A12" s="171" t="s">
        <v>547</v>
      </c>
      <c r="B12" s="175">
        <v>46041</v>
      </c>
      <c r="C12" s="171" t="s">
        <v>110</v>
      </c>
      <c r="D12" s="171" t="s">
        <v>118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-46.77</v>
      </c>
    </row>
    <row r="13" spans="1:16" ht="19.5" customHeight="1">
      <c r="A13" s="171" t="s">
        <v>547</v>
      </c>
      <c r="B13" s="175">
        <v>46041</v>
      </c>
      <c r="C13" s="171" t="s">
        <v>115</v>
      </c>
      <c r="D13" s="171" t="s">
        <v>119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46035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-15</v>
      </c>
    </row>
    <row r="14" spans="1:16" ht="19.5" customHeight="1">
      <c r="A14" s="171" t="s">
        <v>548</v>
      </c>
      <c r="B14" s="175">
        <v>46041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>
        <v>44</v>
      </c>
      <c r="P14" s="179">
        <v>-46.77</v>
      </c>
    </row>
    <row r="15" spans="1:16" ht="19.5" customHeight="1">
      <c r="A15" s="171" t="s">
        <v>548</v>
      </c>
      <c r="B15" s="175">
        <v>46041</v>
      </c>
      <c r="C15" s="171" t="s">
        <v>115</v>
      </c>
      <c r="D15" s="171" t="s">
        <v>116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-10.81</v>
      </c>
    </row>
    <row r="16" spans="1:16" ht="19.5" customHeight="1">
      <c r="A16" s="171" t="s">
        <v>548</v>
      </c>
      <c r="B16" s="175">
        <v>46041</v>
      </c>
      <c r="C16" s="171" t="s">
        <v>110</v>
      </c>
      <c r="D16" s="171" t="s">
        <v>117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548</v>
      </c>
      <c r="B17" s="175">
        <v>46041</v>
      </c>
      <c r="C17" s="171" t="s">
        <v>110</v>
      </c>
      <c r="D17" s="171" t="s">
        <v>118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-46.77</v>
      </c>
    </row>
    <row r="18" spans="1:16" ht="19.5" customHeight="1">
      <c r="A18" s="171" t="s">
        <v>548</v>
      </c>
      <c r="B18" s="175">
        <v>46041</v>
      </c>
      <c r="C18" s="171" t="s">
        <v>115</v>
      </c>
      <c r="D18" s="171" t="s">
        <v>119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-15</v>
      </c>
    </row>
    <row r="19" spans="1:16" ht="19.5" customHeight="1">
      <c r="A19" s="171" t="s">
        <v>549</v>
      </c>
      <c r="B19" s="175">
        <v>46041</v>
      </c>
      <c r="C19" s="171" t="s">
        <v>115</v>
      </c>
      <c r="D19" s="171" t="s">
        <v>135</v>
      </c>
      <c r="E19" s="171" t="s">
        <v>42</v>
      </c>
      <c r="F19" s="171" t="s">
        <v>248</v>
      </c>
      <c r="G19" s="171" t="s">
        <v>112</v>
      </c>
      <c r="H19" s="176">
        <v>1</v>
      </c>
      <c r="I19" s="177">
        <v>0</v>
      </c>
      <c r="J19" s="175">
        <v>46041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-16.579999999999998</v>
      </c>
    </row>
    <row r="20" spans="1:16" ht="19.5" customHeight="1">
      <c r="A20" s="171" t="s">
        <v>550</v>
      </c>
      <c r="B20" s="175">
        <v>46041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0.43</v>
      </c>
      <c r="N20" s="176"/>
      <c r="O20" s="176">
        <v>51</v>
      </c>
      <c r="P20" s="179">
        <v>-147.08000000000001</v>
      </c>
    </row>
    <row r="21" spans="1:16" ht="19.5" customHeight="1">
      <c r="A21" s="171" t="s">
        <v>550</v>
      </c>
      <c r="B21" s="175">
        <v>46041</v>
      </c>
      <c r="C21" s="171" t="s">
        <v>127</v>
      </c>
      <c r="D21" s="171" t="s">
        <v>128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574.29</v>
      </c>
    </row>
    <row r="22" spans="1:16" ht="19.5" customHeight="1">
      <c r="A22" s="171" t="s">
        <v>550</v>
      </c>
      <c r="B22" s="175">
        <v>46041</v>
      </c>
      <c r="C22" s="171" t="s">
        <v>127</v>
      </c>
      <c r="D22" s="171" t="s">
        <v>129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5.74</v>
      </c>
    </row>
    <row r="23" spans="1:16" ht="19.5" customHeight="1">
      <c r="A23" s="171" t="s">
        <v>550</v>
      </c>
      <c r="B23" s="175">
        <v>46041</v>
      </c>
      <c r="C23" s="171" t="s">
        <v>127</v>
      </c>
      <c r="D23" s="171" t="s">
        <v>130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1089.97</v>
      </c>
    </row>
    <row r="24" spans="1:16" ht="19.5" customHeight="1">
      <c r="A24" s="171" t="s">
        <v>550</v>
      </c>
      <c r="B24" s="175">
        <v>46041</v>
      </c>
      <c r="C24" s="171" t="s">
        <v>131</v>
      </c>
      <c r="D24" s="171" t="s">
        <v>132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-718.1</v>
      </c>
    </row>
    <row r="25" spans="1:16" ht="19.5" customHeight="1">
      <c r="A25" s="171" t="s">
        <v>550</v>
      </c>
      <c r="B25" s="175">
        <v>46041</v>
      </c>
      <c r="C25" s="171" t="s">
        <v>115</v>
      </c>
      <c r="D25" s="171" t="s">
        <v>116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1670</v>
      </c>
      <c r="J25" s="175">
        <v>46040</v>
      </c>
      <c r="K25" s="171" t="s">
        <v>113</v>
      </c>
      <c r="L25" s="171" t="s">
        <v>114</v>
      </c>
      <c r="M25" s="178">
        <v>0.43</v>
      </c>
      <c r="N25" s="176"/>
      <c r="O25" s="176"/>
      <c r="P25" s="179">
        <v>-9.94</v>
      </c>
    </row>
    <row r="26" spans="1:16" ht="19.5" customHeight="1">
      <c r="A26" s="171" t="s">
        <v>551</v>
      </c>
      <c r="B26" s="175">
        <v>46041</v>
      </c>
      <c r="C26" s="171" t="s">
        <v>110</v>
      </c>
      <c r="D26" s="171" t="s">
        <v>24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>
        <v>44</v>
      </c>
      <c r="P26" s="179">
        <v>-46.77</v>
      </c>
    </row>
    <row r="27" spans="1:16" ht="19.5" customHeight="1">
      <c r="A27" s="171" t="s">
        <v>551</v>
      </c>
      <c r="B27" s="175">
        <v>46041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-11.03</v>
      </c>
    </row>
    <row r="28" spans="1:16" ht="19.5" customHeight="1">
      <c r="A28" s="171" t="s">
        <v>551</v>
      </c>
      <c r="B28" s="175">
        <v>46041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551</v>
      </c>
      <c r="B29" s="175">
        <v>46041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551</v>
      </c>
      <c r="B30" s="175">
        <v>46041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552</v>
      </c>
      <c r="B31" s="175">
        <v>46041</v>
      </c>
      <c r="C31" s="171" t="s">
        <v>110</v>
      </c>
      <c r="D31" s="171" t="s">
        <v>24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>
        <v>47</v>
      </c>
      <c r="P31" s="179">
        <v>-46.77</v>
      </c>
    </row>
    <row r="32" spans="1:16" ht="19.5" customHeight="1">
      <c r="A32" s="171" t="s">
        <v>552</v>
      </c>
      <c r="B32" s="175">
        <v>46041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-8.83</v>
      </c>
    </row>
    <row r="33" spans="1:16" ht="19.5" customHeight="1">
      <c r="A33" s="171" t="s">
        <v>552</v>
      </c>
      <c r="B33" s="175">
        <v>46041</v>
      </c>
      <c r="C33" s="171" t="s">
        <v>110</v>
      </c>
      <c r="D33" s="171" t="s">
        <v>117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customHeight="1">
      <c r="A34" s="171" t="s">
        <v>552</v>
      </c>
      <c r="B34" s="175">
        <v>46041</v>
      </c>
      <c r="C34" s="171" t="s">
        <v>110</v>
      </c>
      <c r="D34" s="171" t="s">
        <v>118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customHeight="1">
      <c r="A35" s="171" t="s">
        <v>552</v>
      </c>
      <c r="B35" s="175">
        <v>46041</v>
      </c>
      <c r="C35" s="171" t="s">
        <v>115</v>
      </c>
      <c r="D35" s="171" t="s">
        <v>119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46032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-15</v>
      </c>
    </row>
    <row r="36" spans="1:16" ht="19.5" customHeight="1">
      <c r="A36" s="171" t="s">
        <v>553</v>
      </c>
      <c r="B36" s="175">
        <v>46041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0.43</v>
      </c>
      <c r="N36" s="176"/>
      <c r="O36" s="176">
        <v>51</v>
      </c>
      <c r="P36" s="179">
        <v>-147.08000000000001</v>
      </c>
    </row>
    <row r="37" spans="1:16" ht="19.5" customHeight="1">
      <c r="A37" s="171" t="s">
        <v>553</v>
      </c>
      <c r="B37" s="175">
        <v>46041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636.19000000000005</v>
      </c>
    </row>
    <row r="38" spans="1:16" ht="19.5" customHeight="1">
      <c r="A38" s="171" t="s">
        <v>553</v>
      </c>
      <c r="B38" s="175">
        <v>46041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553</v>
      </c>
      <c r="B39" s="175">
        <v>46041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1033.81</v>
      </c>
    </row>
    <row r="40" spans="1:16" ht="19.5" customHeight="1">
      <c r="A40" s="171" t="s">
        <v>553</v>
      </c>
      <c r="B40" s="175">
        <v>46041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-718.1</v>
      </c>
    </row>
    <row r="41" spans="1:16" ht="19.5" customHeight="1">
      <c r="A41" s="171" t="s">
        <v>553</v>
      </c>
      <c r="B41" s="175">
        <v>46041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46039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-9.35</v>
      </c>
    </row>
    <row r="42" spans="1:16" ht="19.5" customHeight="1">
      <c r="A42" s="171" t="s">
        <v>554</v>
      </c>
      <c r="B42" s="175">
        <v>46041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0.43</v>
      </c>
      <c r="N42" s="176"/>
      <c r="O42" s="176">
        <v>51</v>
      </c>
      <c r="P42" s="179">
        <v>-147.08000000000001</v>
      </c>
    </row>
    <row r="43" spans="1:16" ht="19.5" customHeight="1">
      <c r="A43" s="171" t="s">
        <v>554</v>
      </c>
      <c r="B43" s="175">
        <v>46041</v>
      </c>
      <c r="C43" s="171" t="s">
        <v>127</v>
      </c>
      <c r="D43" s="171" t="s">
        <v>128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574.29</v>
      </c>
    </row>
    <row r="44" spans="1:16" ht="19.5" customHeight="1">
      <c r="A44" s="171" t="s">
        <v>554</v>
      </c>
      <c r="B44" s="175">
        <v>46041</v>
      </c>
      <c r="C44" s="171" t="s">
        <v>127</v>
      </c>
      <c r="D44" s="171" t="s">
        <v>129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5.74</v>
      </c>
    </row>
    <row r="45" spans="1:16" ht="19.5" customHeight="1">
      <c r="A45" s="171" t="s">
        <v>554</v>
      </c>
      <c r="B45" s="175">
        <v>46041</v>
      </c>
      <c r="C45" s="171" t="s">
        <v>127</v>
      </c>
      <c r="D45" s="171" t="s">
        <v>130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1089.97</v>
      </c>
    </row>
    <row r="46" spans="1:16" ht="19.5" customHeight="1">
      <c r="A46" s="171" t="s">
        <v>554</v>
      </c>
      <c r="B46" s="175">
        <v>46041</v>
      </c>
      <c r="C46" s="171" t="s">
        <v>131</v>
      </c>
      <c r="D46" s="171" t="s">
        <v>132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-718.1</v>
      </c>
    </row>
    <row r="47" spans="1:16" ht="19.5" customHeight="1">
      <c r="A47" s="171" t="s">
        <v>554</v>
      </c>
      <c r="B47" s="175">
        <v>46041</v>
      </c>
      <c r="C47" s="171" t="s">
        <v>115</v>
      </c>
      <c r="D47" s="171" t="s">
        <v>116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46040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-17</v>
      </c>
    </row>
    <row r="48" spans="1:16" ht="19.5" customHeight="1">
      <c r="A48" s="171" t="s">
        <v>555</v>
      </c>
      <c r="B48" s="175">
        <v>46041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0.43</v>
      </c>
      <c r="N48" s="176"/>
      <c r="O48" s="176">
        <v>48</v>
      </c>
      <c r="P48" s="179">
        <v>-131.54</v>
      </c>
    </row>
    <row r="49" spans="1:16" ht="19.5" customHeight="1">
      <c r="A49" s="171" t="s">
        <v>555</v>
      </c>
      <c r="B49" s="175">
        <v>46041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741.9</v>
      </c>
    </row>
    <row r="50" spans="1:16" ht="19.5" customHeight="1">
      <c r="A50" s="171" t="s">
        <v>555</v>
      </c>
      <c r="B50" s="175">
        <v>46041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7.42</v>
      </c>
    </row>
    <row r="51" spans="1:16" ht="19.5" customHeight="1">
      <c r="A51" s="171" t="s">
        <v>555</v>
      </c>
      <c r="B51" s="175">
        <v>46041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637.67999999999995</v>
      </c>
    </row>
    <row r="52" spans="1:16" ht="19.5" customHeight="1">
      <c r="A52" s="171" t="s">
        <v>555</v>
      </c>
      <c r="B52" s="175">
        <v>46041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-596.41</v>
      </c>
    </row>
    <row r="53" spans="1:16" ht="19.5" customHeight="1">
      <c r="A53" s="171" t="s">
        <v>555</v>
      </c>
      <c r="B53" s="175">
        <v>46041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1387</v>
      </c>
      <c r="J53" s="175">
        <v>46038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-8.59</v>
      </c>
    </row>
    <row r="54" spans="1:16" ht="19.5" customHeight="1">
      <c r="A54" s="171" t="s">
        <v>556</v>
      </c>
      <c r="B54" s="175">
        <v>46041</v>
      </c>
      <c r="C54" s="171" t="s">
        <v>110</v>
      </c>
      <c r="D54" s="171" t="s">
        <v>24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0.43</v>
      </c>
      <c r="N54" s="176"/>
      <c r="O54" s="176">
        <v>50</v>
      </c>
      <c r="P54" s="179">
        <v>-151.29</v>
      </c>
    </row>
    <row r="55" spans="1:16" ht="19.5" customHeight="1">
      <c r="A55" s="171" t="s">
        <v>556</v>
      </c>
      <c r="B55" s="175">
        <v>46041</v>
      </c>
      <c r="C55" s="171" t="s">
        <v>127</v>
      </c>
      <c r="D55" s="171" t="s">
        <v>128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646.66999999999996</v>
      </c>
    </row>
    <row r="56" spans="1:16" ht="19.5" customHeight="1">
      <c r="A56" s="171" t="s">
        <v>556</v>
      </c>
      <c r="B56" s="175">
        <v>46041</v>
      </c>
      <c r="C56" s="171" t="s">
        <v>127</v>
      </c>
      <c r="D56" s="171" t="s">
        <v>129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6.47</v>
      </c>
    </row>
    <row r="57" spans="1:16" ht="19.5" customHeight="1">
      <c r="A57" s="171" t="s">
        <v>556</v>
      </c>
      <c r="B57" s="175">
        <v>46041</v>
      </c>
      <c r="C57" s="171" t="s">
        <v>127</v>
      </c>
      <c r="D57" s="171" t="s">
        <v>130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1161.8599999999999</v>
      </c>
    </row>
    <row r="58" spans="1:16" ht="19.5" customHeight="1">
      <c r="A58" s="171" t="s">
        <v>556</v>
      </c>
      <c r="B58" s="175">
        <v>46041</v>
      </c>
      <c r="C58" s="171" t="s">
        <v>131</v>
      </c>
      <c r="D58" s="171" t="s">
        <v>132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-780.45</v>
      </c>
    </row>
    <row r="59" spans="1:16" ht="19.5" customHeight="1">
      <c r="A59" s="171" t="s">
        <v>556</v>
      </c>
      <c r="B59" s="175">
        <v>46041</v>
      </c>
      <c r="C59" s="171" t="s">
        <v>115</v>
      </c>
      <c r="D59" s="171" t="s">
        <v>116</v>
      </c>
      <c r="E59" s="171" t="s">
        <v>44</v>
      </c>
      <c r="F59" s="171" t="s">
        <v>213</v>
      </c>
      <c r="G59" s="171" t="s">
        <v>214</v>
      </c>
      <c r="H59" s="176">
        <v>1</v>
      </c>
      <c r="I59" s="177">
        <v>1815</v>
      </c>
      <c r="J59" s="175">
        <v>46033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-14.04</v>
      </c>
    </row>
    <row r="60" spans="1:16" ht="19.5" customHeight="1">
      <c r="A60" s="171" t="s">
        <v>557</v>
      </c>
      <c r="B60" s="175">
        <v>46041</v>
      </c>
      <c r="C60" s="171" t="s">
        <v>110</v>
      </c>
      <c r="D60" s="171" t="s">
        <v>24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>
        <v>50</v>
      </c>
      <c r="P60" s="179">
        <v>-46.77</v>
      </c>
    </row>
    <row r="61" spans="1:16" ht="19.5" customHeight="1">
      <c r="A61" s="171" t="s">
        <v>557</v>
      </c>
      <c r="B61" s="175">
        <v>46041</v>
      </c>
      <c r="C61" s="171" t="s">
        <v>115</v>
      </c>
      <c r="D61" s="171" t="s">
        <v>116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-8.3699999999999992</v>
      </c>
    </row>
    <row r="62" spans="1:16" ht="19.5" customHeight="1">
      <c r="A62" s="171" t="s">
        <v>557</v>
      </c>
      <c r="B62" s="175">
        <v>46041</v>
      </c>
      <c r="C62" s="171" t="s">
        <v>110</v>
      </c>
      <c r="D62" s="171" t="s">
        <v>117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customHeight="1">
      <c r="A63" s="171" t="s">
        <v>557</v>
      </c>
      <c r="B63" s="175">
        <v>46041</v>
      </c>
      <c r="C63" s="171" t="s">
        <v>110</v>
      </c>
      <c r="D63" s="171" t="s">
        <v>118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-81.34</v>
      </c>
    </row>
    <row r="64" spans="1:16" ht="19.5" customHeight="1">
      <c r="A64" s="171" t="s">
        <v>557</v>
      </c>
      <c r="B64" s="175">
        <v>46041</v>
      </c>
      <c r="C64" s="171" t="s">
        <v>115</v>
      </c>
      <c r="D64" s="171" t="s">
        <v>119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0</v>
      </c>
      <c r="J64" s="175">
        <v>46033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556</v>
      </c>
      <c r="B65" s="175">
        <v>46041</v>
      </c>
      <c r="C65" s="171" t="s">
        <v>115</v>
      </c>
      <c r="D65" s="171" t="s">
        <v>135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46033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-12.29</v>
      </c>
    </row>
    <row r="66" spans="1:16" ht="19.5" customHeight="1">
      <c r="A66" s="171" t="s">
        <v>558</v>
      </c>
      <c r="B66" s="175">
        <v>46041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0.43</v>
      </c>
      <c r="N66" s="176"/>
      <c r="O66" s="176">
        <v>43</v>
      </c>
      <c r="P66" s="179">
        <v>-125.95</v>
      </c>
    </row>
    <row r="67" spans="1:16" ht="19.5" customHeight="1">
      <c r="A67" s="171" t="s">
        <v>558</v>
      </c>
      <c r="B67" s="175">
        <v>46041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585.71</v>
      </c>
    </row>
    <row r="68" spans="1:16" ht="19.5" customHeight="1">
      <c r="A68" s="171" t="s">
        <v>558</v>
      </c>
      <c r="B68" s="175">
        <v>46041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5.86</v>
      </c>
    </row>
    <row r="69" spans="1:16" ht="19.5" customHeight="1">
      <c r="A69" s="171" t="s">
        <v>558</v>
      </c>
      <c r="B69" s="175">
        <v>46041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1112.43</v>
      </c>
    </row>
    <row r="70" spans="1:16" ht="19.5" customHeight="1">
      <c r="A70" s="171" t="s">
        <v>558</v>
      </c>
      <c r="B70" s="175">
        <v>46041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-732.72</v>
      </c>
    </row>
    <row r="71" spans="1:16" ht="19.5" customHeight="1">
      <c r="A71" s="171" t="s">
        <v>558</v>
      </c>
      <c r="B71" s="175">
        <v>46041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1704</v>
      </c>
      <c r="J71" s="175">
        <v>46037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-13.41</v>
      </c>
    </row>
    <row r="72" spans="1:16" ht="19.5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559</v>
      </c>
      <c r="B73" s="175">
        <v>46041</v>
      </c>
      <c r="C73" s="171" t="s">
        <v>115</v>
      </c>
      <c r="D73" s="171" t="s">
        <v>135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46041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-11.71</v>
      </c>
    </row>
    <row r="74" spans="1:16" ht="19.5" customHeight="1">
      <c r="A74" s="171" t="s">
        <v>560</v>
      </c>
      <c r="B74" s="175">
        <v>46041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0.43</v>
      </c>
      <c r="N74" s="176"/>
      <c r="O74" s="176">
        <v>51</v>
      </c>
      <c r="P74" s="179">
        <v>-145.72</v>
      </c>
    </row>
    <row r="75" spans="1:16" ht="19.5" customHeight="1">
      <c r="A75" s="171" t="s">
        <v>560</v>
      </c>
      <c r="B75" s="175">
        <v>46041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574.29</v>
      </c>
    </row>
    <row r="76" spans="1:16" ht="19.5" customHeight="1">
      <c r="A76" s="171" t="s">
        <v>560</v>
      </c>
      <c r="B76" s="175">
        <v>46041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5.74</v>
      </c>
    </row>
    <row r="77" spans="1:16" ht="19.5" customHeight="1">
      <c r="A77" s="171" t="s">
        <v>560</v>
      </c>
      <c r="B77" s="175">
        <v>46041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1089.97</v>
      </c>
    </row>
    <row r="78" spans="1:16" ht="19.5" customHeight="1">
      <c r="A78" s="171" t="s">
        <v>560</v>
      </c>
      <c r="B78" s="175">
        <v>46041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560</v>
      </c>
      <c r="B79" s="175">
        <v>46041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46040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-8.44</v>
      </c>
    </row>
    <row r="80" spans="1:16" ht="19.5" customHeight="1">
      <c r="A80" s="171" t="s">
        <v>560</v>
      </c>
      <c r="B80" s="175">
        <v>46041</v>
      </c>
      <c r="C80" s="171" t="s">
        <v>115</v>
      </c>
      <c r="D80" s="171" t="s">
        <v>135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0</v>
      </c>
      <c r="J80" s="175">
        <v>46040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-10.91</v>
      </c>
    </row>
    <row r="81" spans="1:16" ht="19.5" customHeight="1">
      <c r="A81" s="171" t="s">
        <v>561</v>
      </c>
      <c r="B81" s="175">
        <v>46041</v>
      </c>
      <c r="C81" s="171" t="s">
        <v>110</v>
      </c>
      <c r="D81" s="171" t="s">
        <v>24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0.43</v>
      </c>
      <c r="N81" s="176"/>
      <c r="O81" s="176">
        <v>51</v>
      </c>
      <c r="P81" s="179">
        <v>-145.69</v>
      </c>
    </row>
    <row r="82" spans="1:16" ht="19.5" customHeight="1">
      <c r="A82" s="171" t="s">
        <v>561</v>
      </c>
      <c r="B82" s="175">
        <v>46041</v>
      </c>
      <c r="C82" s="171" t="s">
        <v>127</v>
      </c>
      <c r="D82" s="171" t="s">
        <v>128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558.17999999999995</v>
      </c>
    </row>
    <row r="83" spans="1:16" ht="19.5" customHeight="1">
      <c r="A83" s="171" t="s">
        <v>561</v>
      </c>
      <c r="B83" s="175">
        <v>46041</v>
      </c>
      <c r="C83" s="171" t="s">
        <v>127</v>
      </c>
      <c r="D83" s="171" t="s">
        <v>129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5.58</v>
      </c>
    </row>
    <row r="84" spans="1:16" ht="19.5" customHeight="1">
      <c r="A84" s="171" t="s">
        <v>561</v>
      </c>
      <c r="B84" s="175">
        <v>46041</v>
      </c>
      <c r="C84" s="171" t="s">
        <v>127</v>
      </c>
      <c r="D84" s="171" t="s">
        <v>130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1070.24</v>
      </c>
    </row>
    <row r="85" spans="1:16" ht="19.5" customHeight="1">
      <c r="A85" s="171" t="s">
        <v>561</v>
      </c>
      <c r="B85" s="175">
        <v>46041</v>
      </c>
      <c r="C85" s="171" t="s">
        <v>131</v>
      </c>
      <c r="D85" s="171" t="s">
        <v>132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-702.62</v>
      </c>
    </row>
    <row r="86" spans="1:16" ht="19.5" customHeight="1">
      <c r="A86" s="171" t="s">
        <v>561</v>
      </c>
      <c r="B86" s="175">
        <v>46041</v>
      </c>
      <c r="C86" s="171" t="s">
        <v>115</v>
      </c>
      <c r="D86" s="171" t="s">
        <v>116</v>
      </c>
      <c r="E86" s="171" t="s">
        <v>39</v>
      </c>
      <c r="F86" s="171" t="s">
        <v>141</v>
      </c>
      <c r="G86" s="171" t="s">
        <v>112</v>
      </c>
      <c r="H86" s="176">
        <v>1</v>
      </c>
      <c r="I86" s="177">
        <v>1634</v>
      </c>
      <c r="J86" s="175">
        <v>46039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-7.51</v>
      </c>
    </row>
    <row r="87" spans="1:16" ht="19.5" customHeight="1">
      <c r="A87" s="171" t="s">
        <v>562</v>
      </c>
      <c r="B87" s="175">
        <v>46041</v>
      </c>
      <c r="C87" s="171" t="s">
        <v>115</v>
      </c>
      <c r="D87" s="171" t="s">
        <v>135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46041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-4.34</v>
      </c>
    </row>
    <row r="88" spans="1:16" ht="19.5" customHeight="1">
      <c r="A88" s="171" t="s">
        <v>563</v>
      </c>
      <c r="B88" s="175">
        <v>46041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>
        <v>39</v>
      </c>
      <c r="P88" s="179">
        <v>-46</v>
      </c>
    </row>
    <row r="89" spans="1:16" ht="19.5" customHeight="1">
      <c r="A89" s="171" t="s">
        <v>563</v>
      </c>
      <c r="B89" s="175">
        <v>46041</v>
      </c>
      <c r="C89" s="171" t="s">
        <v>115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-9.61</v>
      </c>
    </row>
    <row r="90" spans="1:16" ht="19.5" customHeight="1">
      <c r="A90" s="171" t="s">
        <v>563</v>
      </c>
      <c r="B90" s="175">
        <v>46041</v>
      </c>
      <c r="C90" s="171" t="s">
        <v>110</v>
      </c>
      <c r="D90" s="171" t="s">
        <v>117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customHeight="1">
      <c r="A91" s="171" t="s">
        <v>563</v>
      </c>
      <c r="B91" s="175">
        <v>46041</v>
      </c>
      <c r="C91" s="171" t="s">
        <v>110</v>
      </c>
      <c r="D91" s="171" t="s">
        <v>118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-46</v>
      </c>
    </row>
    <row r="92" spans="1:16" ht="19.5" customHeight="1">
      <c r="A92" s="171" t="s">
        <v>563</v>
      </c>
      <c r="B92" s="175">
        <v>46041</v>
      </c>
      <c r="C92" s="171" t="s">
        <v>115</v>
      </c>
      <c r="D92" s="171" t="s">
        <v>119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46024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-15</v>
      </c>
    </row>
    <row r="93" spans="1:16" ht="19.5" customHeight="1">
      <c r="A93" s="171" t="s">
        <v>564</v>
      </c>
      <c r="B93" s="175">
        <v>46041</v>
      </c>
      <c r="C93" s="171" t="s">
        <v>115</v>
      </c>
      <c r="D93" s="171" t="s">
        <v>135</v>
      </c>
      <c r="E93" s="171" t="s">
        <v>39</v>
      </c>
      <c r="F93" s="171" t="s">
        <v>141</v>
      </c>
      <c r="G93" s="171" t="s">
        <v>112</v>
      </c>
      <c r="H93" s="176">
        <v>1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-11.17</v>
      </c>
    </row>
    <row r="94" spans="1:16" ht="19.5" customHeight="1">
      <c r="A94" s="171" t="s">
        <v>155</v>
      </c>
      <c r="B94" s="175">
        <v>46041</v>
      </c>
      <c r="C94" s="171" t="s">
        <v>151</v>
      </c>
      <c r="D94" s="171" t="s">
        <v>156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-1087.21</v>
      </c>
    </row>
    <row r="95" spans="1:16" ht="19.5" customHeight="1">
      <c r="A95" s="171" t="s">
        <v>150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-1230.1300000000001</v>
      </c>
    </row>
    <row r="96" spans="1:16" ht="19.5" customHeight="1">
      <c r="A96" s="171" t="s">
        <v>179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-255.76</v>
      </c>
    </row>
    <row r="97" spans="1:16" ht="19.5" customHeight="1">
      <c r="A97" s="171" t="s">
        <v>196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-544.41999999999996</v>
      </c>
    </row>
    <row r="98" spans="1:16" ht="19.5" customHeight="1">
      <c r="A98" s="171" t="s">
        <v>565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-233.23</v>
      </c>
    </row>
    <row r="99" spans="1:16" ht="19.5" customHeight="1">
      <c r="A99" s="171" t="s">
        <v>153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-378.63</v>
      </c>
    </row>
    <row r="100" spans="1:16" ht="19.5" customHeight="1">
      <c r="A100" s="171" t="s">
        <v>180</v>
      </c>
      <c r="B100" s="175">
        <v>46041</v>
      </c>
      <c r="C100" s="171" t="s">
        <v>151</v>
      </c>
      <c r="D100" s="171" t="s">
        <v>152</v>
      </c>
      <c r="E100" s="171" t="s">
        <v>125</v>
      </c>
      <c r="F100" s="171" t="s">
        <v>125</v>
      </c>
      <c r="G100" s="171" t="s">
        <v>125</v>
      </c>
      <c r="H100" s="176">
        <v>0</v>
      </c>
      <c r="I100" s="177">
        <v>0</v>
      </c>
      <c r="J100" s="175">
        <v>46041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-750</v>
      </c>
    </row>
    <row r="101" spans="1:16" ht="19.5" customHeight="1">
      <c r="A101" s="171" t="s">
        <v>566</v>
      </c>
      <c r="B101" s="175">
        <v>46042</v>
      </c>
      <c r="C101" s="171" t="s">
        <v>115</v>
      </c>
      <c r="D101" s="171" t="s">
        <v>135</v>
      </c>
      <c r="E101" s="171" t="s">
        <v>45</v>
      </c>
      <c r="F101" s="171" t="s">
        <v>162</v>
      </c>
      <c r="G101" s="171" t="s">
        <v>163</v>
      </c>
      <c r="H101" s="176">
        <v>1</v>
      </c>
      <c r="I101" s="177">
        <v>0</v>
      </c>
      <c r="J101" s="175">
        <v>46042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-7.44</v>
      </c>
    </row>
    <row r="102" spans="1:16" ht="19.5" customHeight="1">
      <c r="A102" s="171" t="s">
        <v>567</v>
      </c>
      <c r="B102" s="175">
        <v>46042</v>
      </c>
      <c r="C102" s="171" t="s">
        <v>110</v>
      </c>
      <c r="D102" s="171" t="s">
        <v>24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>
        <v>43</v>
      </c>
      <c r="P102" s="179">
        <v>-46.77</v>
      </c>
    </row>
    <row r="103" spans="1:16" ht="19.5" customHeight="1">
      <c r="A103" s="171" t="s">
        <v>567</v>
      </c>
      <c r="B103" s="175">
        <v>46042</v>
      </c>
      <c r="C103" s="171" t="s">
        <v>115</v>
      </c>
      <c r="D103" s="171" t="s">
        <v>116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-18.079999999999998</v>
      </c>
    </row>
    <row r="104" spans="1:16" ht="19.5" customHeight="1">
      <c r="A104" s="171" t="s">
        <v>567</v>
      </c>
      <c r="B104" s="175">
        <v>46042</v>
      </c>
      <c r="C104" s="171" t="s">
        <v>110</v>
      </c>
      <c r="D104" s="171" t="s">
        <v>117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customHeight="1">
      <c r="A105" s="171" t="s">
        <v>567</v>
      </c>
      <c r="B105" s="175">
        <v>46042</v>
      </c>
      <c r="C105" s="171" t="s">
        <v>110</v>
      </c>
      <c r="D105" s="171" t="s">
        <v>118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-46.77</v>
      </c>
    </row>
    <row r="106" spans="1:16" ht="19.5" customHeight="1">
      <c r="A106" s="171" t="s">
        <v>567</v>
      </c>
      <c r="B106" s="175">
        <v>46042</v>
      </c>
      <c r="C106" s="171" t="s">
        <v>115</v>
      </c>
      <c r="D106" s="171" t="s">
        <v>119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0</v>
      </c>
      <c r="J106" s="175">
        <v>46037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customHeight="1">
      <c r="A107" s="171" t="s">
        <v>568</v>
      </c>
      <c r="B107" s="175">
        <v>46042</v>
      </c>
      <c r="C107" s="171" t="s">
        <v>110</v>
      </c>
      <c r="D107" s="171" t="s">
        <v>117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0</v>
      </c>
    </row>
    <row r="108" spans="1:16" ht="19.5" customHeight="1">
      <c r="A108" s="171" t="s">
        <v>568</v>
      </c>
      <c r="B108" s="175">
        <v>46042</v>
      </c>
      <c r="C108" s="171" t="s">
        <v>110</v>
      </c>
      <c r="D108" s="171" t="s">
        <v>118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-46</v>
      </c>
    </row>
    <row r="109" spans="1:16" ht="19.5" customHeight="1">
      <c r="A109" s="171" t="s">
        <v>568</v>
      </c>
      <c r="B109" s="175">
        <v>46042</v>
      </c>
      <c r="C109" s="171" t="s">
        <v>110</v>
      </c>
      <c r="D109" s="171" t="s">
        <v>24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>
        <v>38</v>
      </c>
      <c r="P109" s="179">
        <v>-46</v>
      </c>
    </row>
    <row r="110" spans="1:16" ht="19.5" customHeight="1">
      <c r="A110" s="171" t="s">
        <v>568</v>
      </c>
      <c r="B110" s="175">
        <v>46042</v>
      </c>
      <c r="C110" s="171" t="s">
        <v>115</v>
      </c>
      <c r="D110" s="171" t="s">
        <v>116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-15.1</v>
      </c>
    </row>
    <row r="111" spans="1:16" ht="19.5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-12.47</v>
      </c>
    </row>
    <row r="112" spans="1:16" ht="19.5" customHeight="1">
      <c r="A112" s="171" t="s">
        <v>570</v>
      </c>
      <c r="B112" s="175">
        <v>46042</v>
      </c>
      <c r="C112" s="171" t="s">
        <v>115</v>
      </c>
      <c r="D112" s="171" t="s">
        <v>135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46042</v>
      </c>
      <c r="K112" s="171" t="s">
        <v>125</v>
      </c>
      <c r="L112" s="171" t="s">
        <v>125</v>
      </c>
      <c r="M112" s="178">
        <v>0</v>
      </c>
      <c r="N112" s="176"/>
      <c r="O112" s="176"/>
      <c r="P112" s="179">
        <v>-12.44</v>
      </c>
    </row>
    <row r="113" spans="1:16" ht="19.5" customHeight="1">
      <c r="A113" s="171" t="s">
        <v>571</v>
      </c>
      <c r="B113" s="175">
        <v>46042</v>
      </c>
      <c r="C113" s="171" t="s">
        <v>110</v>
      </c>
      <c r="D113" s="171" t="s">
        <v>117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customHeight="1">
      <c r="A114" s="171" t="s">
        <v>571</v>
      </c>
      <c r="B114" s="175">
        <v>46042</v>
      </c>
      <c r="C114" s="171" t="s">
        <v>110</v>
      </c>
      <c r="D114" s="171" t="s">
        <v>118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-56.94</v>
      </c>
    </row>
    <row r="115" spans="1:16" ht="19.5" customHeight="1">
      <c r="A115" s="171" t="s">
        <v>571</v>
      </c>
      <c r="B115" s="175">
        <v>46042</v>
      </c>
      <c r="C115" s="171" t="s">
        <v>115</v>
      </c>
      <c r="D115" s="171" t="s">
        <v>119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customHeight="1">
      <c r="A116" s="171" t="s">
        <v>571</v>
      </c>
      <c r="B116" s="175">
        <v>46042</v>
      </c>
      <c r="C116" s="171" t="s">
        <v>110</v>
      </c>
      <c r="D116" s="171" t="s">
        <v>24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>
        <v>51</v>
      </c>
      <c r="P116" s="179">
        <v>-56.94</v>
      </c>
    </row>
    <row r="117" spans="1:16" ht="19.5" customHeight="1">
      <c r="A117" s="171" t="s">
        <v>571</v>
      </c>
      <c r="B117" s="175">
        <v>46042</v>
      </c>
      <c r="C117" s="171" t="s">
        <v>115</v>
      </c>
      <c r="D117" s="171" t="s">
        <v>116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46039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-12.44</v>
      </c>
    </row>
    <row r="118" spans="1:16" ht="19.5" customHeight="1">
      <c r="A118" s="171" t="s">
        <v>572</v>
      </c>
      <c r="B118" s="175">
        <v>46042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0.43</v>
      </c>
      <c r="N118" s="176"/>
      <c r="O118" s="176">
        <v>51</v>
      </c>
      <c r="P118" s="179">
        <v>-145.72</v>
      </c>
    </row>
    <row r="119" spans="1:16" ht="19.5" customHeight="1">
      <c r="A119" s="171" t="s">
        <v>572</v>
      </c>
      <c r="B119" s="175">
        <v>46042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635.59</v>
      </c>
    </row>
    <row r="120" spans="1:16" ht="19.5" customHeight="1">
      <c r="A120" s="171" t="s">
        <v>572</v>
      </c>
      <c r="B120" s="175">
        <v>46042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0</v>
      </c>
    </row>
    <row r="121" spans="1:16" ht="19.5" customHeight="1">
      <c r="A121" s="171" t="s">
        <v>572</v>
      </c>
      <c r="B121" s="175">
        <v>46042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1034.4100000000001</v>
      </c>
    </row>
    <row r="122" spans="1:16" ht="19.5" customHeight="1">
      <c r="A122" s="171" t="s">
        <v>572</v>
      </c>
      <c r="B122" s="175">
        <v>46042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-718.1</v>
      </c>
    </row>
    <row r="123" spans="1:16" ht="19.5" customHeight="1">
      <c r="A123" s="171" t="s">
        <v>572</v>
      </c>
      <c r="B123" s="175">
        <v>46042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46039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-14.3</v>
      </c>
    </row>
    <row r="124" spans="1:16" ht="19.5" customHeight="1">
      <c r="A124" s="171" t="s">
        <v>573</v>
      </c>
      <c r="B124" s="175">
        <v>46042</v>
      </c>
      <c r="C124" s="171" t="s">
        <v>110</v>
      </c>
      <c r="D124" s="171" t="s">
        <v>24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>
        <v>51</v>
      </c>
      <c r="P124" s="179">
        <v>-56.94</v>
      </c>
    </row>
    <row r="125" spans="1:16" ht="19.5" customHeight="1">
      <c r="A125" s="171" t="s">
        <v>573</v>
      </c>
      <c r="B125" s="175">
        <v>46042</v>
      </c>
      <c r="C125" s="171" t="s">
        <v>115</v>
      </c>
      <c r="D125" s="171" t="s">
        <v>116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-12.77</v>
      </c>
    </row>
    <row r="126" spans="1:16" ht="19.5" customHeight="1">
      <c r="A126" s="171" t="s">
        <v>573</v>
      </c>
      <c r="B126" s="175">
        <v>46042</v>
      </c>
      <c r="C126" s="171" t="s">
        <v>110</v>
      </c>
      <c r="D126" s="171" t="s">
        <v>117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0</v>
      </c>
    </row>
    <row r="127" spans="1:16" ht="19.5" customHeight="1">
      <c r="A127" s="171" t="s">
        <v>573</v>
      </c>
      <c r="B127" s="175">
        <v>46042</v>
      </c>
      <c r="C127" s="171" t="s">
        <v>110</v>
      </c>
      <c r="D127" s="171" t="s">
        <v>118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-56.94</v>
      </c>
    </row>
    <row r="128" spans="1:16" ht="19.5" customHeight="1">
      <c r="A128" s="171" t="s">
        <v>573</v>
      </c>
      <c r="B128" s="175">
        <v>46042</v>
      </c>
      <c r="C128" s="171" t="s">
        <v>115</v>
      </c>
      <c r="D128" s="171" t="s">
        <v>119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46039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-15</v>
      </c>
    </row>
    <row r="129" spans="1:16" ht="19.5" customHeight="1">
      <c r="A129" s="171" t="s">
        <v>574</v>
      </c>
      <c r="B129" s="175">
        <v>46042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0.43</v>
      </c>
      <c r="N129" s="176"/>
      <c r="O129" s="176">
        <v>51</v>
      </c>
      <c r="P129" s="179">
        <v>-147.08000000000001</v>
      </c>
    </row>
    <row r="130" spans="1:16" ht="19.5" customHeight="1">
      <c r="A130" s="171" t="s">
        <v>574</v>
      </c>
      <c r="B130" s="175">
        <v>46042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636.19000000000005</v>
      </c>
    </row>
    <row r="131" spans="1:16" ht="19.5" customHeight="1">
      <c r="A131" s="171" t="s">
        <v>574</v>
      </c>
      <c r="B131" s="175">
        <v>46042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574</v>
      </c>
      <c r="B132" s="175">
        <v>46042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1033.81</v>
      </c>
    </row>
    <row r="133" spans="1:16" ht="19.5" customHeight="1">
      <c r="A133" s="171" t="s">
        <v>574</v>
      </c>
      <c r="B133" s="175">
        <v>46042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-718.1</v>
      </c>
    </row>
    <row r="134" spans="1:16" ht="19.5" customHeight="1">
      <c r="A134" s="171" t="s">
        <v>574</v>
      </c>
      <c r="B134" s="175">
        <v>46042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1670</v>
      </c>
      <c r="J134" s="175">
        <v>46039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-8.07</v>
      </c>
    </row>
    <row r="135" spans="1:16" ht="19.5" customHeight="1">
      <c r="A135" s="171" t="s">
        <v>575</v>
      </c>
      <c r="B135" s="175">
        <v>46042</v>
      </c>
      <c r="C135" s="171" t="s">
        <v>115</v>
      </c>
      <c r="D135" s="171" t="s">
        <v>135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46042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-4.26</v>
      </c>
    </row>
    <row r="136" spans="1:16" ht="19.5" customHeight="1">
      <c r="A136" s="171" t="s">
        <v>576</v>
      </c>
      <c r="B136" s="175">
        <v>46042</v>
      </c>
      <c r="C136" s="171" t="s">
        <v>110</v>
      </c>
      <c r="D136" s="171" t="s">
        <v>24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0.43</v>
      </c>
      <c r="N136" s="176"/>
      <c r="O136" s="176">
        <v>51</v>
      </c>
      <c r="P136" s="179">
        <v>-152.66</v>
      </c>
    </row>
    <row r="137" spans="1:16" ht="19.5" customHeight="1">
      <c r="A137" s="171" t="s">
        <v>576</v>
      </c>
      <c r="B137" s="175">
        <v>46042</v>
      </c>
      <c r="C137" s="171" t="s">
        <v>127</v>
      </c>
      <c r="D137" s="171" t="s">
        <v>128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629.38</v>
      </c>
    </row>
    <row r="138" spans="1:16" ht="19.5" customHeight="1">
      <c r="A138" s="171" t="s">
        <v>576</v>
      </c>
      <c r="B138" s="175">
        <v>46042</v>
      </c>
      <c r="C138" s="171" t="s">
        <v>127</v>
      </c>
      <c r="D138" s="171" t="s">
        <v>129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6.29</v>
      </c>
    </row>
    <row r="139" spans="1:16" ht="19.5" customHeight="1">
      <c r="A139" s="171" t="s">
        <v>576</v>
      </c>
      <c r="B139" s="175">
        <v>46042</v>
      </c>
      <c r="C139" s="171" t="s">
        <v>127</v>
      </c>
      <c r="D139" s="171" t="s">
        <v>130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1179.33</v>
      </c>
    </row>
    <row r="140" spans="1:16" ht="19.5" customHeight="1">
      <c r="A140" s="171" t="s">
        <v>576</v>
      </c>
      <c r="B140" s="175">
        <v>46042</v>
      </c>
      <c r="C140" s="171" t="s">
        <v>131</v>
      </c>
      <c r="D140" s="171" t="s">
        <v>132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-780.45</v>
      </c>
    </row>
    <row r="141" spans="1:16" ht="19.5" customHeight="1">
      <c r="A141" s="171" t="s">
        <v>576</v>
      </c>
      <c r="B141" s="175">
        <v>46042</v>
      </c>
      <c r="C141" s="171" t="s">
        <v>115</v>
      </c>
      <c r="D141" s="171" t="s">
        <v>116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46039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-11.49</v>
      </c>
    </row>
    <row r="142" spans="1:16" ht="19.5" customHeight="1">
      <c r="A142" s="171" t="s">
        <v>577</v>
      </c>
      <c r="B142" s="175">
        <v>46042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-125.95</v>
      </c>
    </row>
    <row r="143" spans="1:16" ht="19.5" customHeight="1">
      <c r="A143" s="171" t="s">
        <v>577</v>
      </c>
      <c r="B143" s="175">
        <v>46042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745</v>
      </c>
    </row>
    <row r="144" spans="1:16" ht="19.5" customHeight="1">
      <c r="A144" s="171" t="s">
        <v>577</v>
      </c>
      <c r="B144" s="175">
        <v>46042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7.45</v>
      </c>
    </row>
    <row r="145" spans="1:16" ht="19.5" customHeight="1">
      <c r="A145" s="171" t="s">
        <v>577</v>
      </c>
      <c r="B145" s="175">
        <v>46042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951.55</v>
      </c>
    </row>
    <row r="146" spans="1:16" ht="19.5" customHeight="1">
      <c r="A146" s="171" t="s">
        <v>577</v>
      </c>
      <c r="B146" s="175">
        <v>46042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-732.72</v>
      </c>
    </row>
    <row r="147" spans="1:16" ht="19.5" customHeight="1">
      <c r="A147" s="171" t="s">
        <v>577</v>
      </c>
      <c r="B147" s="175">
        <v>46042</v>
      </c>
      <c r="C147" s="171" t="s">
        <v>115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1704</v>
      </c>
      <c r="J147" s="175">
        <v>46037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-20.43</v>
      </c>
    </row>
    <row r="148" spans="1:16" ht="19.5" customHeight="1">
      <c r="A148" s="171" t="s">
        <v>578</v>
      </c>
      <c r="B148" s="175">
        <v>46042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46042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-10.95</v>
      </c>
    </row>
    <row r="149" spans="1:16" ht="19.5" customHeight="1">
      <c r="A149" s="171" t="s">
        <v>579</v>
      </c>
      <c r="B149" s="175">
        <v>46042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>
        <v>44</v>
      </c>
      <c r="P149" s="179">
        <v>-46.77</v>
      </c>
    </row>
    <row r="150" spans="1:16" ht="19.5" customHeight="1">
      <c r="A150" s="171" t="s">
        <v>579</v>
      </c>
      <c r="B150" s="175">
        <v>46042</v>
      </c>
      <c r="C150" s="171" t="s">
        <v>115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-16.89</v>
      </c>
    </row>
    <row r="151" spans="1:16" ht="19.5" customHeight="1">
      <c r="A151" s="171" t="s">
        <v>579</v>
      </c>
      <c r="B151" s="175">
        <v>46042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customHeight="1">
      <c r="A152" s="171" t="s">
        <v>579</v>
      </c>
      <c r="B152" s="175">
        <v>46042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579</v>
      </c>
      <c r="B153" s="175">
        <v>46042</v>
      </c>
      <c r="C153" s="171" t="s">
        <v>115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46036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580</v>
      </c>
      <c r="B154" s="175">
        <v>46042</v>
      </c>
      <c r="C154" s="171" t="s">
        <v>110</v>
      </c>
      <c r="D154" s="171" t="s">
        <v>24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0.43</v>
      </c>
      <c r="N154" s="176"/>
      <c r="O154" s="176">
        <v>48</v>
      </c>
      <c r="P154" s="179">
        <v>-262.98</v>
      </c>
    </row>
    <row r="155" spans="1:16" ht="19.5" customHeight="1">
      <c r="A155" s="171" t="s">
        <v>580</v>
      </c>
      <c r="B155" s="175">
        <v>46042</v>
      </c>
      <c r="C155" s="171" t="s">
        <v>127</v>
      </c>
      <c r="D155" s="171" t="s">
        <v>128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2975.24</v>
      </c>
    </row>
    <row r="156" spans="1:16" ht="19.5" customHeight="1">
      <c r="A156" s="171" t="s">
        <v>580</v>
      </c>
      <c r="B156" s="175">
        <v>46042</v>
      </c>
      <c r="C156" s="171" t="s">
        <v>127</v>
      </c>
      <c r="D156" s="171" t="s">
        <v>129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29.75</v>
      </c>
    </row>
    <row r="157" spans="1:16" ht="19.5" customHeight="1">
      <c r="A157" s="171" t="s">
        <v>580</v>
      </c>
      <c r="B157" s="175">
        <v>46042</v>
      </c>
      <c r="C157" s="171" t="s">
        <v>127</v>
      </c>
      <c r="D157" s="171" t="s">
        <v>130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1501.01</v>
      </c>
    </row>
    <row r="158" spans="1:16" ht="19.5" customHeight="1">
      <c r="A158" s="171" t="s">
        <v>580</v>
      </c>
      <c r="B158" s="175">
        <v>46042</v>
      </c>
      <c r="C158" s="171" t="s">
        <v>131</v>
      </c>
      <c r="D158" s="171" t="s">
        <v>132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-1937.58</v>
      </c>
    </row>
    <row r="159" spans="1:16" ht="19.5" customHeight="1">
      <c r="A159" s="171" t="s">
        <v>580</v>
      </c>
      <c r="B159" s="175">
        <v>46042</v>
      </c>
      <c r="C159" s="171" t="s">
        <v>115</v>
      </c>
      <c r="D159" s="171" t="s">
        <v>116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4506</v>
      </c>
      <c r="J159" s="175">
        <v>46038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-16.88</v>
      </c>
    </row>
    <row r="160" spans="1:16" ht="19.5" customHeight="1">
      <c r="A160" s="171" t="s">
        <v>581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46042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-16.760000000000002</v>
      </c>
    </row>
    <row r="161" spans="1:16" ht="19.5" customHeight="1">
      <c r="A161" s="171" t="s">
        <v>580</v>
      </c>
      <c r="B161" s="175">
        <v>46042</v>
      </c>
      <c r="C161" s="171" t="s">
        <v>115</v>
      </c>
      <c r="D161" s="171" t="s">
        <v>135</v>
      </c>
      <c r="E161" s="171" t="s">
        <v>70</v>
      </c>
      <c r="F161" s="171" t="s">
        <v>509</v>
      </c>
      <c r="G161" s="171" t="s">
        <v>177</v>
      </c>
      <c r="H161" s="176">
        <v>1</v>
      </c>
      <c r="I161" s="177">
        <v>0</v>
      </c>
      <c r="J161" s="175">
        <v>46038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-56.53</v>
      </c>
    </row>
    <row r="162" spans="1:16" ht="19.5" customHeight="1">
      <c r="A162" s="171" t="s">
        <v>582</v>
      </c>
      <c r="B162" s="175">
        <v>46042</v>
      </c>
      <c r="C162" s="171" t="s">
        <v>110</v>
      </c>
      <c r="D162" s="171" t="s">
        <v>24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0.43</v>
      </c>
      <c r="N162" s="176"/>
      <c r="O162" s="176">
        <v>51</v>
      </c>
      <c r="P162" s="179">
        <v>-136.18</v>
      </c>
    </row>
    <row r="163" spans="1:16" ht="19.5" customHeight="1">
      <c r="A163" s="171" t="s">
        <v>582</v>
      </c>
      <c r="B163" s="175">
        <v>46042</v>
      </c>
      <c r="C163" s="171" t="s">
        <v>127</v>
      </c>
      <c r="D163" s="171" t="s">
        <v>128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716.19</v>
      </c>
    </row>
    <row r="164" spans="1:16" ht="19.5" customHeight="1">
      <c r="A164" s="171" t="s">
        <v>582</v>
      </c>
      <c r="B164" s="175">
        <v>46042</v>
      </c>
      <c r="C164" s="171" t="s">
        <v>127</v>
      </c>
      <c r="D164" s="171" t="s">
        <v>129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7.16</v>
      </c>
    </row>
    <row r="165" spans="1:16" ht="19.5" customHeight="1">
      <c r="A165" s="171" t="s">
        <v>582</v>
      </c>
      <c r="B165" s="175">
        <v>46042</v>
      </c>
      <c r="C165" s="171" t="s">
        <v>127</v>
      </c>
      <c r="D165" s="171" t="s">
        <v>130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663.65</v>
      </c>
    </row>
    <row r="166" spans="1:16" ht="19.5" customHeight="1">
      <c r="A166" s="171" t="s">
        <v>582</v>
      </c>
      <c r="B166" s="175">
        <v>46042</v>
      </c>
      <c r="C166" s="171" t="s">
        <v>131</v>
      </c>
      <c r="D166" s="171" t="s">
        <v>132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-596.41</v>
      </c>
    </row>
    <row r="167" spans="1:16" ht="19.5" customHeight="1">
      <c r="A167" s="171" t="s">
        <v>582</v>
      </c>
      <c r="B167" s="175">
        <v>46042</v>
      </c>
      <c r="C167" s="171" t="s">
        <v>115</v>
      </c>
      <c r="D167" s="171" t="s">
        <v>116</v>
      </c>
      <c r="E167" s="171" t="s">
        <v>48</v>
      </c>
      <c r="F167" s="171" t="s">
        <v>198</v>
      </c>
      <c r="G167" s="171" t="s">
        <v>112</v>
      </c>
      <c r="H167" s="176">
        <v>1</v>
      </c>
      <c r="I167" s="177">
        <v>1387</v>
      </c>
      <c r="J167" s="175">
        <v>46040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-11.26</v>
      </c>
    </row>
    <row r="168" spans="1:16" ht="19.5" customHeight="1">
      <c r="A168" s="171" t="s">
        <v>583</v>
      </c>
      <c r="B168" s="175">
        <v>46042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-141.87</v>
      </c>
    </row>
    <row r="169" spans="1:16" ht="19.5" customHeight="1">
      <c r="A169" s="171" t="s">
        <v>583</v>
      </c>
      <c r="B169" s="175">
        <v>46042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636.19000000000005</v>
      </c>
    </row>
    <row r="170" spans="1:16" ht="19.5" customHeight="1">
      <c r="A170" s="171" t="s">
        <v>583</v>
      </c>
      <c r="B170" s="175">
        <v>46042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customHeight="1">
      <c r="A171" s="171" t="s">
        <v>583</v>
      </c>
      <c r="B171" s="175">
        <v>46042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1033.81</v>
      </c>
    </row>
    <row r="172" spans="1:16" ht="19.5" customHeight="1">
      <c r="A172" s="171" t="s">
        <v>583</v>
      </c>
      <c r="B172" s="175">
        <v>46042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1670</v>
      </c>
      <c r="J172" s="175">
        <v>46038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-718.1</v>
      </c>
    </row>
    <row r="173" spans="1:16" ht="19.5" customHeight="1">
      <c r="A173" s="171" t="s">
        <v>584</v>
      </c>
      <c r="B173" s="175">
        <v>46042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>
        <v>51</v>
      </c>
      <c r="P173" s="179">
        <v>-56.94</v>
      </c>
    </row>
    <row r="174" spans="1:16" ht="19.5" customHeight="1">
      <c r="A174" s="171" t="s">
        <v>584</v>
      </c>
      <c r="B174" s="175">
        <v>46042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-13.13</v>
      </c>
    </row>
    <row r="175" spans="1:16" ht="19.5" customHeight="1">
      <c r="A175" s="171" t="s">
        <v>584</v>
      </c>
      <c r="B175" s="175">
        <v>46042</v>
      </c>
      <c r="C175" s="171" t="s">
        <v>110</v>
      </c>
      <c r="D175" s="171" t="s">
        <v>117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0</v>
      </c>
    </row>
    <row r="176" spans="1:16" ht="19.5" customHeight="1">
      <c r="A176" s="171" t="s">
        <v>584</v>
      </c>
      <c r="B176" s="175">
        <v>46042</v>
      </c>
      <c r="C176" s="171" t="s">
        <v>110</v>
      </c>
      <c r="D176" s="171" t="s">
        <v>118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-56.94</v>
      </c>
    </row>
    <row r="177" spans="1:16" ht="19.5" customHeight="1">
      <c r="A177" s="171" t="s">
        <v>584</v>
      </c>
      <c r="B177" s="175">
        <v>46042</v>
      </c>
      <c r="C177" s="171" t="s">
        <v>115</v>
      </c>
      <c r="D177" s="171" t="s">
        <v>119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46039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-15</v>
      </c>
    </row>
    <row r="178" spans="1:16" ht="19.5" customHeight="1">
      <c r="A178" s="171" t="s">
        <v>585</v>
      </c>
      <c r="B178" s="175">
        <v>46042</v>
      </c>
      <c r="C178" s="171" t="s">
        <v>110</v>
      </c>
      <c r="D178" s="171" t="s">
        <v>24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0.43</v>
      </c>
      <c r="N178" s="176"/>
      <c r="O178" s="176">
        <v>51</v>
      </c>
      <c r="P178" s="179">
        <v>-147.08000000000001</v>
      </c>
    </row>
    <row r="179" spans="1:16" ht="19.5" customHeight="1">
      <c r="A179" s="171" t="s">
        <v>585</v>
      </c>
      <c r="B179" s="175">
        <v>46042</v>
      </c>
      <c r="C179" s="171" t="s">
        <v>127</v>
      </c>
      <c r="D179" s="171" t="s">
        <v>128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574.29</v>
      </c>
    </row>
    <row r="180" spans="1:16" ht="19.5" customHeight="1">
      <c r="A180" s="171" t="s">
        <v>585</v>
      </c>
      <c r="B180" s="175">
        <v>46042</v>
      </c>
      <c r="C180" s="171" t="s">
        <v>127</v>
      </c>
      <c r="D180" s="171" t="s">
        <v>129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5.74</v>
      </c>
    </row>
    <row r="181" spans="1:16" ht="19.5" customHeight="1">
      <c r="A181" s="171" t="s">
        <v>585</v>
      </c>
      <c r="B181" s="175">
        <v>46042</v>
      </c>
      <c r="C181" s="171" t="s">
        <v>127</v>
      </c>
      <c r="D181" s="171" t="s">
        <v>130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1089.97</v>
      </c>
    </row>
    <row r="182" spans="1:16" ht="19.5" customHeight="1">
      <c r="A182" s="171" t="s">
        <v>585</v>
      </c>
      <c r="B182" s="175">
        <v>46042</v>
      </c>
      <c r="C182" s="171" t="s">
        <v>131</v>
      </c>
      <c r="D182" s="171" t="s">
        <v>132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-718.1</v>
      </c>
    </row>
    <row r="183" spans="1:16" ht="19.5" customHeight="1">
      <c r="A183" s="171" t="s">
        <v>585</v>
      </c>
      <c r="B183" s="175">
        <v>46042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1670</v>
      </c>
      <c r="J183" s="175">
        <v>46039</v>
      </c>
      <c r="K183" s="171" t="s">
        <v>113</v>
      </c>
      <c r="L183" s="171" t="s">
        <v>114</v>
      </c>
      <c r="M183" s="178">
        <v>0.43</v>
      </c>
      <c r="N183" s="176"/>
      <c r="O183" s="176"/>
      <c r="P183" s="179">
        <v>-7.96</v>
      </c>
    </row>
    <row r="184" spans="1:16" ht="19.5" customHeight="1">
      <c r="A184" s="171" t="s">
        <v>586</v>
      </c>
      <c r="B184" s="175">
        <v>46042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0.43</v>
      </c>
      <c r="N184" s="176"/>
      <c r="O184" s="176">
        <v>53</v>
      </c>
      <c r="P184" s="179">
        <v>-115.35</v>
      </c>
    </row>
    <row r="185" spans="1:16" ht="19.5" customHeight="1">
      <c r="A185" s="171" t="s">
        <v>586</v>
      </c>
      <c r="B185" s="175">
        <v>46042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285.70999999999998</v>
      </c>
    </row>
    <row r="186" spans="1:16" ht="19.5" customHeight="1">
      <c r="A186" s="171" t="s">
        <v>586</v>
      </c>
      <c r="B186" s="175">
        <v>46042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2.86</v>
      </c>
    </row>
    <row r="187" spans="1:16" ht="19.5" customHeight="1">
      <c r="A187" s="171" t="s">
        <v>586</v>
      </c>
      <c r="B187" s="175">
        <v>46042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534.42999999999995</v>
      </c>
    </row>
    <row r="188" spans="1:16" ht="19.5" customHeight="1">
      <c r="A188" s="171" t="s">
        <v>586</v>
      </c>
      <c r="B188" s="175">
        <v>46042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-353.89</v>
      </c>
    </row>
    <row r="189" spans="1:16" ht="19.5" customHeight="1">
      <c r="A189" s="171" t="s">
        <v>586</v>
      </c>
      <c r="B189" s="175">
        <v>46042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823</v>
      </c>
      <c r="J189" s="175">
        <v>46041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-3.71</v>
      </c>
    </row>
    <row r="190" spans="1:16" ht="19.5" customHeight="1">
      <c r="A190" s="171" t="s">
        <v>587</v>
      </c>
      <c r="B190" s="175">
        <v>46042</v>
      </c>
      <c r="C190" s="171" t="s">
        <v>110</v>
      </c>
      <c r="D190" s="171" t="s">
        <v>24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0.43</v>
      </c>
      <c r="N190" s="176"/>
      <c r="O190" s="176">
        <v>51</v>
      </c>
      <c r="P190" s="179">
        <v>-290.97000000000003</v>
      </c>
    </row>
    <row r="191" spans="1:16" ht="19.5" customHeight="1">
      <c r="A191" s="171" t="s">
        <v>587</v>
      </c>
      <c r="B191" s="175">
        <v>46042</v>
      </c>
      <c r="C191" s="171" t="s">
        <v>127</v>
      </c>
      <c r="D191" s="171" t="s">
        <v>128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2126.67</v>
      </c>
    </row>
    <row r="192" spans="1:16" ht="19.5" customHeight="1">
      <c r="A192" s="171" t="s">
        <v>587</v>
      </c>
      <c r="B192" s="175">
        <v>46042</v>
      </c>
      <c r="C192" s="171" t="s">
        <v>127</v>
      </c>
      <c r="D192" s="171" t="s">
        <v>129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21.27</v>
      </c>
    </row>
    <row r="193" spans="1:16" ht="19.5" customHeight="1">
      <c r="A193" s="171" t="s">
        <v>587</v>
      </c>
      <c r="B193" s="175">
        <v>46042</v>
      </c>
      <c r="C193" s="171" t="s">
        <v>127</v>
      </c>
      <c r="D193" s="171" t="s">
        <v>130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2792.06</v>
      </c>
    </row>
    <row r="194" spans="1:16" ht="19.5" customHeight="1">
      <c r="A194" s="171" t="s">
        <v>587</v>
      </c>
      <c r="B194" s="175">
        <v>46042</v>
      </c>
      <c r="C194" s="171" t="s">
        <v>131</v>
      </c>
      <c r="D194" s="171" t="s">
        <v>132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-2124.1999999999998</v>
      </c>
    </row>
    <row r="195" spans="1:16" ht="19.5" customHeight="1">
      <c r="A195" s="171" t="s">
        <v>587</v>
      </c>
      <c r="B195" s="175">
        <v>46042</v>
      </c>
      <c r="C195" s="171" t="s">
        <v>115</v>
      </c>
      <c r="D195" s="171" t="s">
        <v>116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4940</v>
      </c>
      <c r="J195" s="175">
        <v>46039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-15.44</v>
      </c>
    </row>
    <row r="196" spans="1:16" ht="19.5" customHeight="1">
      <c r="A196" s="171" t="s">
        <v>588</v>
      </c>
      <c r="B196" s="175">
        <v>46042</v>
      </c>
      <c r="C196" s="171" t="s">
        <v>110</v>
      </c>
      <c r="D196" s="171" t="s">
        <v>24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0.43</v>
      </c>
      <c r="N196" s="176"/>
      <c r="O196" s="176">
        <v>43</v>
      </c>
      <c r="P196" s="179">
        <v>-125.95</v>
      </c>
    </row>
    <row r="197" spans="1:16" ht="19.5" customHeight="1">
      <c r="A197" s="171" t="s">
        <v>588</v>
      </c>
      <c r="B197" s="175">
        <v>46042</v>
      </c>
      <c r="C197" s="171" t="s">
        <v>127</v>
      </c>
      <c r="D197" s="171" t="s">
        <v>128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585.71</v>
      </c>
    </row>
    <row r="198" spans="1:16" ht="19.5" customHeight="1">
      <c r="A198" s="171" t="s">
        <v>588</v>
      </c>
      <c r="B198" s="175">
        <v>46042</v>
      </c>
      <c r="C198" s="171" t="s">
        <v>127</v>
      </c>
      <c r="D198" s="171" t="s">
        <v>129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5.86</v>
      </c>
    </row>
    <row r="199" spans="1:16" ht="19.5" customHeight="1">
      <c r="A199" s="171" t="s">
        <v>588</v>
      </c>
      <c r="B199" s="175">
        <v>46042</v>
      </c>
      <c r="C199" s="171" t="s">
        <v>127</v>
      </c>
      <c r="D199" s="171" t="s">
        <v>130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1112.43</v>
      </c>
    </row>
    <row r="200" spans="1:16" ht="19.5" customHeight="1">
      <c r="A200" s="171" t="s">
        <v>588</v>
      </c>
      <c r="B200" s="175">
        <v>46042</v>
      </c>
      <c r="C200" s="171" t="s">
        <v>131</v>
      </c>
      <c r="D200" s="171" t="s">
        <v>132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-732.72</v>
      </c>
    </row>
    <row r="201" spans="1:16" ht="19.5" customHeight="1">
      <c r="A201" s="171" t="s">
        <v>588</v>
      </c>
      <c r="B201" s="175">
        <v>46042</v>
      </c>
      <c r="C201" s="171" t="s">
        <v>115</v>
      </c>
      <c r="D201" s="171" t="s">
        <v>116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46037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-8.9600000000000009</v>
      </c>
    </row>
    <row r="202" spans="1:16" ht="19.5" customHeight="1">
      <c r="A202" s="171" t="s">
        <v>589</v>
      </c>
      <c r="B202" s="175">
        <v>46042</v>
      </c>
      <c r="C202" s="171" t="s">
        <v>110</v>
      </c>
      <c r="D202" s="171" t="s">
        <v>24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0.43</v>
      </c>
      <c r="N202" s="176"/>
      <c r="O202" s="176">
        <v>51</v>
      </c>
      <c r="P202" s="179">
        <v>-290.97000000000003</v>
      </c>
    </row>
    <row r="203" spans="1:16" ht="19.5" customHeight="1">
      <c r="A203" s="171" t="s">
        <v>589</v>
      </c>
      <c r="B203" s="175">
        <v>46042</v>
      </c>
      <c r="C203" s="171" t="s">
        <v>127</v>
      </c>
      <c r="D203" s="171" t="s">
        <v>128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2107.52</v>
      </c>
    </row>
    <row r="204" spans="1:16" ht="19.5" customHeight="1">
      <c r="A204" s="171" t="s">
        <v>589</v>
      </c>
      <c r="B204" s="175">
        <v>46042</v>
      </c>
      <c r="C204" s="171" t="s">
        <v>127</v>
      </c>
      <c r="D204" s="171" t="s">
        <v>129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21.08</v>
      </c>
    </row>
    <row r="205" spans="1:16" ht="19.5" customHeight="1">
      <c r="A205" s="171" t="s">
        <v>589</v>
      </c>
      <c r="B205" s="175">
        <v>46042</v>
      </c>
      <c r="C205" s="171" t="s">
        <v>127</v>
      </c>
      <c r="D205" s="171" t="s">
        <v>130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2811.4</v>
      </c>
    </row>
    <row r="206" spans="1:16" ht="19.5" customHeight="1">
      <c r="A206" s="171" t="s">
        <v>589</v>
      </c>
      <c r="B206" s="175">
        <v>46042</v>
      </c>
      <c r="C206" s="171" t="s">
        <v>131</v>
      </c>
      <c r="D206" s="171" t="s">
        <v>132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-2124.1999999999998</v>
      </c>
    </row>
    <row r="207" spans="1:16" ht="19.5" customHeight="1">
      <c r="A207" s="171" t="s">
        <v>589</v>
      </c>
      <c r="B207" s="175">
        <v>46042</v>
      </c>
      <c r="C207" s="171" t="s">
        <v>115</v>
      </c>
      <c r="D207" s="171" t="s">
        <v>116</v>
      </c>
      <c r="E207" s="171" t="s">
        <v>78</v>
      </c>
      <c r="F207" s="171" t="s">
        <v>176</v>
      </c>
      <c r="G207" s="171" t="s">
        <v>177</v>
      </c>
      <c r="H207" s="176">
        <v>1</v>
      </c>
      <c r="I207" s="177">
        <v>4940</v>
      </c>
      <c r="J207" s="175">
        <v>46039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-25</v>
      </c>
    </row>
    <row r="208" spans="1:16" ht="19.5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46037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-11.13</v>
      </c>
    </row>
    <row r="209" spans="1:16" ht="19.5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78</v>
      </c>
      <c r="F209" s="171" t="s">
        <v>176</v>
      </c>
      <c r="G209" s="171" t="s">
        <v>177</v>
      </c>
      <c r="H209" s="176">
        <v>1</v>
      </c>
      <c r="I209" s="177">
        <v>0</v>
      </c>
      <c r="J209" s="175">
        <v>46039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-40.04</v>
      </c>
    </row>
    <row r="210" spans="1:16" ht="19.5" customHeight="1">
      <c r="A210" s="171" t="s">
        <v>590</v>
      </c>
      <c r="B210" s="175">
        <v>46042</v>
      </c>
      <c r="C210" s="171" t="s">
        <v>115</v>
      </c>
      <c r="D210" s="171" t="s">
        <v>135</v>
      </c>
      <c r="E210" s="171" t="s">
        <v>44</v>
      </c>
      <c r="F210" s="171" t="s">
        <v>213</v>
      </c>
      <c r="G210" s="171" t="s">
        <v>214</v>
      </c>
      <c r="H210" s="176">
        <v>1</v>
      </c>
      <c r="I210" s="177">
        <v>0</v>
      </c>
      <c r="J210" s="175">
        <v>46042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-11.94</v>
      </c>
    </row>
    <row r="211" spans="1:16" ht="19.5" customHeight="1">
      <c r="A211" s="171" t="s">
        <v>181</v>
      </c>
      <c r="B211" s="175">
        <v>46042</v>
      </c>
      <c r="C211" s="171" t="s">
        <v>115</v>
      </c>
      <c r="D211" s="171" t="s">
        <v>135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46036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5.9</v>
      </c>
    </row>
    <row r="212" spans="1:16" ht="19.5" customHeight="1">
      <c r="A212" s="171" t="s">
        <v>591</v>
      </c>
      <c r="B212" s="175">
        <v>46042</v>
      </c>
      <c r="C212" s="171" t="s">
        <v>110</v>
      </c>
      <c r="D212" s="171" t="s">
        <v>24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>
        <v>51</v>
      </c>
      <c r="P212" s="179">
        <v>-147.08000000000001</v>
      </c>
    </row>
    <row r="213" spans="1:16" ht="19.5" customHeight="1">
      <c r="A213" s="171" t="s">
        <v>591</v>
      </c>
      <c r="B213" s="175">
        <v>46042</v>
      </c>
      <c r="C213" s="171" t="s">
        <v>127</v>
      </c>
      <c r="D213" s="171" t="s">
        <v>128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574.29</v>
      </c>
    </row>
    <row r="214" spans="1:16" ht="19.5" customHeight="1">
      <c r="A214" s="171" t="s">
        <v>591</v>
      </c>
      <c r="B214" s="175">
        <v>46042</v>
      </c>
      <c r="C214" s="171" t="s">
        <v>127</v>
      </c>
      <c r="D214" s="171" t="s">
        <v>129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5.74</v>
      </c>
    </row>
    <row r="215" spans="1:16" ht="19.5" customHeight="1">
      <c r="A215" s="171" t="s">
        <v>591</v>
      </c>
      <c r="B215" s="175">
        <v>46042</v>
      </c>
      <c r="C215" s="171" t="s">
        <v>127</v>
      </c>
      <c r="D215" s="171" t="s">
        <v>130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1089.97</v>
      </c>
    </row>
    <row r="216" spans="1:16" ht="19.5" customHeight="1">
      <c r="A216" s="171" t="s">
        <v>591</v>
      </c>
      <c r="B216" s="175">
        <v>46042</v>
      </c>
      <c r="C216" s="171" t="s">
        <v>131</v>
      </c>
      <c r="D216" s="171" t="s">
        <v>132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-718.1</v>
      </c>
    </row>
    <row r="217" spans="1:16" ht="19.5" customHeight="1">
      <c r="A217" s="171" t="s">
        <v>591</v>
      </c>
      <c r="B217" s="175">
        <v>46042</v>
      </c>
      <c r="C217" s="171" t="s">
        <v>115</v>
      </c>
      <c r="D217" s="171" t="s">
        <v>116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1670</v>
      </c>
      <c r="J217" s="175">
        <v>46039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-16.21</v>
      </c>
    </row>
    <row r="218" spans="1:16" ht="19.5" customHeight="1">
      <c r="A218" s="171" t="s">
        <v>591</v>
      </c>
      <c r="B218" s="175">
        <v>46042</v>
      </c>
      <c r="C218" s="171" t="s">
        <v>115</v>
      </c>
      <c r="D218" s="171" t="s">
        <v>135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46039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-10.91</v>
      </c>
    </row>
    <row r="219" spans="1:16" ht="19.5" customHeight="1">
      <c r="A219" s="171" t="s">
        <v>592</v>
      </c>
      <c r="B219" s="175">
        <v>46042</v>
      </c>
      <c r="C219" s="171" t="s">
        <v>110</v>
      </c>
      <c r="D219" s="171" t="s">
        <v>24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0.43</v>
      </c>
      <c r="N219" s="176"/>
      <c r="O219" s="176">
        <v>53</v>
      </c>
      <c r="P219" s="179">
        <v>-225.06</v>
      </c>
    </row>
    <row r="220" spans="1:16" ht="19.5" customHeight="1">
      <c r="A220" s="171" t="s">
        <v>592</v>
      </c>
      <c r="B220" s="175">
        <v>46042</v>
      </c>
      <c r="C220" s="171" t="s">
        <v>127</v>
      </c>
      <c r="D220" s="171" t="s">
        <v>128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1332.7</v>
      </c>
    </row>
    <row r="221" spans="1:16" ht="19.5" customHeight="1">
      <c r="A221" s="171" t="s">
        <v>592</v>
      </c>
      <c r="B221" s="175">
        <v>46042</v>
      </c>
      <c r="C221" s="171" t="s">
        <v>127</v>
      </c>
      <c r="D221" s="171" t="s">
        <v>129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0</v>
      </c>
    </row>
    <row r="222" spans="1:16" ht="19.5" customHeight="1">
      <c r="A222" s="171" t="s">
        <v>592</v>
      </c>
      <c r="B222" s="175">
        <v>46042</v>
      </c>
      <c r="C222" s="171" t="s">
        <v>127</v>
      </c>
      <c r="D222" s="171" t="s">
        <v>130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1839.3</v>
      </c>
    </row>
    <row r="223" spans="1:16" ht="19.5" customHeight="1">
      <c r="A223" s="171" t="s">
        <v>592</v>
      </c>
      <c r="B223" s="175">
        <v>46042</v>
      </c>
      <c r="C223" s="171" t="s">
        <v>131</v>
      </c>
      <c r="D223" s="171" t="s">
        <v>132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-1363.96</v>
      </c>
    </row>
    <row r="224" spans="1:16" ht="19.5" customHeight="1">
      <c r="A224" s="171" t="s">
        <v>592</v>
      </c>
      <c r="B224" s="175">
        <v>46042</v>
      </c>
      <c r="C224" s="171" t="s">
        <v>115</v>
      </c>
      <c r="D224" s="171" t="s">
        <v>116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3172</v>
      </c>
      <c r="J224" s="175">
        <v>46041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-13.47</v>
      </c>
    </row>
    <row r="225" spans="1:16" ht="19.5" customHeight="1">
      <c r="A225" s="171" t="s">
        <v>592</v>
      </c>
      <c r="B225" s="175">
        <v>46042</v>
      </c>
      <c r="C225" s="171" t="s">
        <v>115</v>
      </c>
      <c r="D225" s="171" t="s">
        <v>135</v>
      </c>
      <c r="E225" s="171" t="s">
        <v>78</v>
      </c>
      <c r="F225" s="171" t="s">
        <v>176</v>
      </c>
      <c r="G225" s="171" t="s">
        <v>177</v>
      </c>
      <c r="H225" s="176">
        <v>1</v>
      </c>
      <c r="I225" s="177">
        <v>0</v>
      </c>
      <c r="J225" s="175">
        <v>46041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-13.59</v>
      </c>
    </row>
    <row r="226" spans="1:16" ht="19.5" customHeight="1">
      <c r="A226" s="171" t="s">
        <v>218</v>
      </c>
      <c r="B226" s="175">
        <v>46042</v>
      </c>
      <c r="C226" s="171" t="s">
        <v>308</v>
      </c>
      <c r="D226" s="171" t="s">
        <v>419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-2203.42</v>
      </c>
    </row>
    <row r="227" spans="1:16" ht="19.5" customHeight="1">
      <c r="A227" s="171" t="s">
        <v>218</v>
      </c>
      <c r="B227" s="175">
        <v>46042</v>
      </c>
      <c r="C227" s="171" t="s">
        <v>308</v>
      </c>
      <c r="D227" s="171" t="s">
        <v>129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-22.03</v>
      </c>
    </row>
    <row r="228" spans="1:16" ht="19.5" customHeight="1">
      <c r="A228" s="171" t="s">
        <v>218</v>
      </c>
      <c r="B228" s="175">
        <v>46042</v>
      </c>
      <c r="C228" s="171" t="s">
        <v>308</v>
      </c>
      <c r="D228" s="171" t="s">
        <v>130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-1320.55</v>
      </c>
    </row>
    <row r="229" spans="1:16" ht="19.5" customHeight="1">
      <c r="A229" s="171" t="s">
        <v>218</v>
      </c>
      <c r="B229" s="175">
        <v>46042</v>
      </c>
      <c r="C229" s="171" t="s">
        <v>131</v>
      </c>
      <c r="D229" s="171" t="s">
        <v>420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-3546</v>
      </c>
      <c r="J229" s="175">
        <v>46036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1524.78</v>
      </c>
    </row>
    <row r="230" spans="1:16" ht="19.5" customHeight="1">
      <c r="A230" s="171" t="s">
        <v>184</v>
      </c>
      <c r="B230" s="175">
        <v>46042</v>
      </c>
      <c r="C230" s="171" t="s">
        <v>115</v>
      </c>
      <c r="D230" s="171" t="s">
        <v>135</v>
      </c>
      <c r="E230" s="171" t="s">
        <v>71</v>
      </c>
      <c r="F230" s="171" t="s">
        <v>185</v>
      </c>
      <c r="G230" s="171" t="s">
        <v>177</v>
      </c>
      <c r="H230" s="176">
        <v>1</v>
      </c>
      <c r="I230" s="177">
        <v>0</v>
      </c>
      <c r="J230" s="175">
        <v>46036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41.86</v>
      </c>
    </row>
    <row r="231" spans="1:16" ht="19.5" customHeight="1">
      <c r="A231" s="171" t="s">
        <v>593</v>
      </c>
      <c r="B231" s="175">
        <v>46042</v>
      </c>
      <c r="C231" s="171" t="s">
        <v>110</v>
      </c>
      <c r="D231" s="171" t="s">
        <v>24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>
        <v>48</v>
      </c>
      <c r="P231" s="179">
        <v>-56.94</v>
      </c>
    </row>
    <row r="232" spans="1:16" ht="19.5" customHeight="1">
      <c r="A232" s="171" t="s">
        <v>593</v>
      </c>
      <c r="B232" s="175">
        <v>46042</v>
      </c>
      <c r="C232" s="171" t="s">
        <v>115</v>
      </c>
      <c r="D232" s="171" t="s">
        <v>116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-19.46</v>
      </c>
    </row>
    <row r="233" spans="1:16" ht="19.5" customHeight="1">
      <c r="A233" s="171" t="s">
        <v>593</v>
      </c>
      <c r="B233" s="175">
        <v>46042</v>
      </c>
      <c r="C233" s="171" t="s">
        <v>110</v>
      </c>
      <c r="D233" s="171" t="s">
        <v>117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0</v>
      </c>
    </row>
    <row r="234" spans="1:16" ht="19.5" customHeight="1">
      <c r="A234" s="171" t="s">
        <v>593</v>
      </c>
      <c r="B234" s="175">
        <v>46042</v>
      </c>
      <c r="C234" s="171" t="s">
        <v>110</v>
      </c>
      <c r="D234" s="171" t="s">
        <v>118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-56.94</v>
      </c>
    </row>
    <row r="235" spans="1:16" ht="19.5" customHeight="1">
      <c r="A235" s="171" t="s">
        <v>593</v>
      </c>
      <c r="B235" s="175">
        <v>46042</v>
      </c>
      <c r="C235" s="171" t="s">
        <v>115</v>
      </c>
      <c r="D235" s="171" t="s">
        <v>119</v>
      </c>
      <c r="E235" s="171" t="s">
        <v>70</v>
      </c>
      <c r="F235" s="171" t="s">
        <v>509</v>
      </c>
      <c r="G235" s="171" t="s">
        <v>177</v>
      </c>
      <c r="H235" s="176">
        <v>1</v>
      </c>
      <c r="I235" s="177">
        <v>0</v>
      </c>
      <c r="J235" s="175">
        <v>46038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-15</v>
      </c>
    </row>
    <row r="236" spans="1:16" ht="19.5" customHeight="1">
      <c r="A236" s="171" t="s">
        <v>150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-1298.1300000000001</v>
      </c>
    </row>
    <row r="237" spans="1:16" ht="19.5" customHeight="1">
      <c r="A237" s="171" t="s">
        <v>153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-416.18</v>
      </c>
    </row>
    <row r="238" spans="1:16" ht="19.5" customHeight="1">
      <c r="A238" s="171" t="s">
        <v>196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-106.63</v>
      </c>
    </row>
    <row r="239" spans="1:16" ht="19.5" customHeight="1">
      <c r="A239" s="171" t="s">
        <v>565</v>
      </c>
      <c r="B239" s="175">
        <v>46042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-253.47</v>
      </c>
    </row>
    <row r="240" spans="1:16" ht="19.5" customHeight="1">
      <c r="A240" s="171" t="s">
        <v>155</v>
      </c>
      <c r="B240" s="175">
        <v>46042</v>
      </c>
      <c r="C240" s="171" t="s">
        <v>151</v>
      </c>
      <c r="D240" s="171" t="s">
        <v>156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-2081.8000000000002</v>
      </c>
    </row>
    <row r="241" spans="1:16" ht="19.5" customHeight="1">
      <c r="A241" s="171" t="s">
        <v>179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-328.76</v>
      </c>
    </row>
    <row r="242" spans="1:16" ht="19.5" customHeight="1">
      <c r="A242" s="171" t="s">
        <v>180</v>
      </c>
      <c r="B242" s="175">
        <v>46042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46042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-424.01</v>
      </c>
    </row>
    <row r="243" spans="1:16" ht="19.5" customHeight="1">
      <c r="A243" s="171" t="s">
        <v>594</v>
      </c>
      <c r="B243" s="175">
        <v>46043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46043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-10.95</v>
      </c>
    </row>
    <row r="244" spans="1:16" ht="19.5" customHeight="1">
      <c r="A244" s="171" t="s">
        <v>595</v>
      </c>
      <c r="B244" s="175">
        <v>46043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>
        <v>51</v>
      </c>
      <c r="P244" s="179">
        <v>-46.77</v>
      </c>
    </row>
    <row r="245" spans="1:16" ht="19.5" customHeight="1">
      <c r="A245" s="171" t="s">
        <v>595</v>
      </c>
      <c r="B245" s="175">
        <v>46043</v>
      </c>
      <c r="C245" s="171" t="s">
        <v>115</v>
      </c>
      <c r="D245" s="171" t="s">
        <v>116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-14.59</v>
      </c>
    </row>
    <row r="246" spans="1:16" ht="19.5" customHeight="1">
      <c r="A246" s="171" t="s">
        <v>595</v>
      </c>
      <c r="B246" s="175">
        <v>46043</v>
      </c>
      <c r="C246" s="171" t="s">
        <v>110</v>
      </c>
      <c r="D246" s="171" t="s">
        <v>117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0</v>
      </c>
    </row>
    <row r="247" spans="1:16" ht="19.5" customHeight="1">
      <c r="A247" s="171" t="s">
        <v>595</v>
      </c>
      <c r="B247" s="175">
        <v>46043</v>
      </c>
      <c r="C247" s="171" t="s">
        <v>110</v>
      </c>
      <c r="D247" s="171" t="s">
        <v>118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-46.77</v>
      </c>
    </row>
    <row r="248" spans="1:16" ht="19.5" customHeight="1">
      <c r="A248" s="171" t="s">
        <v>595</v>
      </c>
      <c r="B248" s="175">
        <v>46043</v>
      </c>
      <c r="C248" s="171" t="s">
        <v>115</v>
      </c>
      <c r="D248" s="171" t="s">
        <v>119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46039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-15</v>
      </c>
    </row>
    <row r="249" spans="1:16" ht="19.5" customHeight="1">
      <c r="A249" s="171" t="s">
        <v>596</v>
      </c>
      <c r="B249" s="175">
        <v>46043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0.43</v>
      </c>
      <c r="N249" s="176"/>
      <c r="O249" s="176">
        <v>51</v>
      </c>
      <c r="P249" s="179">
        <v>-145.72</v>
      </c>
    </row>
    <row r="250" spans="1:16" ht="19.5" customHeight="1">
      <c r="A250" s="171" t="s">
        <v>596</v>
      </c>
      <c r="B250" s="175">
        <v>46043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574.29</v>
      </c>
    </row>
    <row r="251" spans="1:16" ht="19.5" customHeight="1">
      <c r="A251" s="171" t="s">
        <v>596</v>
      </c>
      <c r="B251" s="175">
        <v>46043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5.74</v>
      </c>
    </row>
    <row r="252" spans="1:16" ht="19.5" customHeight="1">
      <c r="A252" s="171" t="s">
        <v>596</v>
      </c>
      <c r="B252" s="175">
        <v>46043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1089.97</v>
      </c>
    </row>
    <row r="253" spans="1:16" ht="19.5" customHeight="1">
      <c r="A253" s="171" t="s">
        <v>596</v>
      </c>
      <c r="B253" s="175">
        <v>46043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-718.1</v>
      </c>
    </row>
    <row r="254" spans="1:16" ht="19.5" customHeight="1">
      <c r="A254" s="171" t="s">
        <v>596</v>
      </c>
      <c r="B254" s="175">
        <v>46043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46040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-8.86</v>
      </c>
    </row>
    <row r="255" spans="1:16" ht="19.5" customHeight="1">
      <c r="A255" s="171" t="s">
        <v>596</v>
      </c>
      <c r="B255" s="175">
        <v>46043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46040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-10.91</v>
      </c>
    </row>
    <row r="256" spans="1:16" ht="19.5" customHeight="1">
      <c r="A256" s="171" t="s">
        <v>597</v>
      </c>
      <c r="B256" s="175">
        <v>46043</v>
      </c>
      <c r="C256" s="171" t="s">
        <v>110</v>
      </c>
      <c r="D256" s="171" t="s">
        <v>24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0.43</v>
      </c>
      <c r="N256" s="176"/>
      <c r="O256" s="176">
        <v>51</v>
      </c>
      <c r="P256" s="179">
        <v>-147.08000000000001</v>
      </c>
    </row>
    <row r="257" spans="1:16" ht="19.5" customHeight="1">
      <c r="A257" s="171" t="s">
        <v>597</v>
      </c>
      <c r="B257" s="175">
        <v>46043</v>
      </c>
      <c r="C257" s="171" t="s">
        <v>127</v>
      </c>
      <c r="D257" s="171" t="s">
        <v>128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574.29</v>
      </c>
    </row>
    <row r="258" spans="1:16" ht="19.5" customHeight="1">
      <c r="A258" s="171" t="s">
        <v>597</v>
      </c>
      <c r="B258" s="175">
        <v>46043</v>
      </c>
      <c r="C258" s="171" t="s">
        <v>127</v>
      </c>
      <c r="D258" s="171" t="s">
        <v>129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5.74</v>
      </c>
    </row>
    <row r="259" spans="1:16" ht="19.5" customHeight="1">
      <c r="A259" s="171" t="s">
        <v>597</v>
      </c>
      <c r="B259" s="175">
        <v>46043</v>
      </c>
      <c r="C259" s="171" t="s">
        <v>127</v>
      </c>
      <c r="D259" s="171" t="s">
        <v>130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1089.97</v>
      </c>
    </row>
    <row r="260" spans="1:16" ht="19.5" customHeight="1">
      <c r="A260" s="171" t="s">
        <v>597</v>
      </c>
      <c r="B260" s="175">
        <v>46043</v>
      </c>
      <c r="C260" s="171" t="s">
        <v>131</v>
      </c>
      <c r="D260" s="171" t="s">
        <v>132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-718.1</v>
      </c>
    </row>
    <row r="261" spans="1:16" ht="19.5" customHeight="1">
      <c r="A261" s="171" t="s">
        <v>597</v>
      </c>
      <c r="B261" s="175">
        <v>46043</v>
      </c>
      <c r="C261" s="171" t="s">
        <v>115</v>
      </c>
      <c r="D261" s="171" t="s">
        <v>116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46039</v>
      </c>
      <c r="K261" s="171" t="s">
        <v>113</v>
      </c>
      <c r="L261" s="171" t="s">
        <v>114</v>
      </c>
      <c r="M261" s="178">
        <v>0.43</v>
      </c>
      <c r="N261" s="176"/>
      <c r="O261" s="176"/>
      <c r="P261" s="179">
        <v>-12.61</v>
      </c>
    </row>
    <row r="262" spans="1:16" ht="19.5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46039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-10.91</v>
      </c>
    </row>
    <row r="263" spans="1:16" ht="19.5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-46.16</v>
      </c>
    </row>
    <row r="264" spans="1:16" ht="19.5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-10.98</v>
      </c>
    </row>
    <row r="265" spans="1:16" ht="19.5" customHeight="1">
      <c r="A265" s="171" t="s">
        <v>600</v>
      </c>
      <c r="B265" s="175">
        <v>46043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46043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-10.86</v>
      </c>
    </row>
    <row r="266" spans="1:16" ht="19.5" customHeight="1">
      <c r="A266" s="171" t="s">
        <v>601</v>
      </c>
      <c r="B266" s="175">
        <v>46043</v>
      </c>
      <c r="C266" s="171" t="s">
        <v>110</v>
      </c>
      <c r="D266" s="171" t="s">
        <v>24</v>
      </c>
      <c r="E266" s="171" t="s">
        <v>66</v>
      </c>
      <c r="F266" s="171" t="s">
        <v>602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0.43</v>
      </c>
      <c r="N266" s="176"/>
      <c r="O266" s="176">
        <v>51</v>
      </c>
      <c r="P266" s="179">
        <v>-219.36</v>
      </c>
    </row>
    <row r="267" spans="1:16" ht="19.5" customHeight="1">
      <c r="A267" s="171" t="s">
        <v>601</v>
      </c>
      <c r="B267" s="175">
        <v>46043</v>
      </c>
      <c r="C267" s="171" t="s">
        <v>127</v>
      </c>
      <c r="D267" s="171" t="s">
        <v>128</v>
      </c>
      <c r="E267" s="171" t="s">
        <v>66</v>
      </c>
      <c r="F267" s="171" t="s">
        <v>602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1986.68</v>
      </c>
    </row>
    <row r="268" spans="1:16" ht="19.5" customHeight="1">
      <c r="A268" s="171" t="s">
        <v>601</v>
      </c>
      <c r="B268" s="175">
        <v>46043</v>
      </c>
      <c r="C268" s="171" t="s">
        <v>127</v>
      </c>
      <c r="D268" s="171" t="s">
        <v>129</v>
      </c>
      <c r="E268" s="171" t="s">
        <v>66</v>
      </c>
      <c r="F268" s="171" t="s">
        <v>602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19.87</v>
      </c>
    </row>
    <row r="269" spans="1:16" ht="19.5" customHeight="1">
      <c r="A269" s="171" t="s">
        <v>601</v>
      </c>
      <c r="B269" s="175">
        <v>46043</v>
      </c>
      <c r="C269" s="171" t="s">
        <v>127</v>
      </c>
      <c r="D269" s="171" t="s">
        <v>130</v>
      </c>
      <c r="E269" s="171" t="s">
        <v>66</v>
      </c>
      <c r="F269" s="171" t="s">
        <v>602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1073.45</v>
      </c>
    </row>
    <row r="270" spans="1:16" ht="19.5" customHeight="1">
      <c r="A270" s="171" t="s">
        <v>601</v>
      </c>
      <c r="B270" s="175">
        <v>46043</v>
      </c>
      <c r="C270" s="171" t="s">
        <v>131</v>
      </c>
      <c r="D270" s="171" t="s">
        <v>132</v>
      </c>
      <c r="E270" s="171" t="s">
        <v>66</v>
      </c>
      <c r="F270" s="171" t="s">
        <v>602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-1324.4</v>
      </c>
    </row>
    <row r="271" spans="1:16" ht="19.5" customHeight="1">
      <c r="A271" s="171" t="s">
        <v>601</v>
      </c>
      <c r="B271" s="175">
        <v>46043</v>
      </c>
      <c r="C271" s="171" t="s">
        <v>115</v>
      </c>
      <c r="D271" s="171" t="s">
        <v>116</v>
      </c>
      <c r="E271" s="171" t="s">
        <v>66</v>
      </c>
      <c r="F271" s="171" t="s">
        <v>602</v>
      </c>
      <c r="G271" s="171" t="s">
        <v>177</v>
      </c>
      <c r="H271" s="176">
        <v>1</v>
      </c>
      <c r="I271" s="177">
        <v>3080</v>
      </c>
      <c r="J271" s="175">
        <v>46040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-11.3</v>
      </c>
    </row>
    <row r="272" spans="1:16" ht="19.5" customHeight="1">
      <c r="A272" s="171" t="s">
        <v>601</v>
      </c>
      <c r="B272" s="175">
        <v>46043</v>
      </c>
      <c r="C272" s="171" t="s">
        <v>115</v>
      </c>
      <c r="D272" s="171" t="s">
        <v>135</v>
      </c>
      <c r="E272" s="171" t="s">
        <v>66</v>
      </c>
      <c r="F272" s="171" t="s">
        <v>602</v>
      </c>
      <c r="G272" s="171" t="s">
        <v>177</v>
      </c>
      <c r="H272" s="176">
        <v>1</v>
      </c>
      <c r="I272" s="177">
        <v>0</v>
      </c>
      <c r="J272" s="175">
        <v>46040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-37.75</v>
      </c>
    </row>
    <row r="273" spans="1:16" ht="19.5" customHeight="1">
      <c r="A273" s="171" t="s">
        <v>603</v>
      </c>
      <c r="B273" s="175">
        <v>46043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-147.08000000000001</v>
      </c>
    </row>
    <row r="274" spans="1:16" ht="19.5" customHeight="1">
      <c r="A274" s="171" t="s">
        <v>603</v>
      </c>
      <c r="B274" s="175">
        <v>46043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573.19000000000005</v>
      </c>
    </row>
    <row r="275" spans="1:16" ht="19.5" customHeight="1">
      <c r="A275" s="171" t="s">
        <v>603</v>
      </c>
      <c r="B275" s="175">
        <v>46043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5.73</v>
      </c>
    </row>
    <row r="276" spans="1:16" ht="19.5" customHeight="1">
      <c r="A276" s="171" t="s">
        <v>603</v>
      </c>
      <c r="B276" s="175">
        <v>46043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1091.08</v>
      </c>
    </row>
    <row r="277" spans="1:16" ht="19.5" customHeight="1">
      <c r="A277" s="171" t="s">
        <v>603</v>
      </c>
      <c r="B277" s="175">
        <v>46043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-718.1</v>
      </c>
    </row>
    <row r="278" spans="1:16" ht="19.5" customHeight="1">
      <c r="A278" s="171" t="s">
        <v>603</v>
      </c>
      <c r="B278" s="175">
        <v>46043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1670</v>
      </c>
      <c r="J278" s="175">
        <v>46040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-6.58</v>
      </c>
    </row>
    <row r="279" spans="1:16" ht="19.5" customHeight="1">
      <c r="A279" s="171" t="s">
        <v>604</v>
      </c>
      <c r="B279" s="175">
        <v>46043</v>
      </c>
      <c r="C279" s="171" t="s">
        <v>115</v>
      </c>
      <c r="D279" s="171" t="s">
        <v>135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46043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-1.61</v>
      </c>
    </row>
    <row r="280" spans="1:16" ht="19.5" customHeight="1">
      <c r="A280" s="171" t="s">
        <v>603</v>
      </c>
      <c r="B280" s="175">
        <v>46043</v>
      </c>
      <c r="C280" s="171" t="s">
        <v>115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46040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-10.89</v>
      </c>
    </row>
    <row r="281" spans="1:16" ht="19.5" customHeight="1">
      <c r="A281" s="171" t="s">
        <v>605</v>
      </c>
      <c r="B281" s="175">
        <v>46043</v>
      </c>
      <c r="C281" s="171" t="s">
        <v>110</v>
      </c>
      <c r="D281" s="171" t="s">
        <v>24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0.43</v>
      </c>
      <c r="N281" s="176"/>
      <c r="O281" s="176">
        <v>51</v>
      </c>
      <c r="P281" s="179">
        <v>-125.21</v>
      </c>
    </row>
    <row r="282" spans="1:16" ht="19.5" customHeight="1">
      <c r="A282" s="171" t="s">
        <v>605</v>
      </c>
      <c r="B282" s="175">
        <v>46043</v>
      </c>
      <c r="C282" s="171" t="s">
        <v>127</v>
      </c>
      <c r="D282" s="171" t="s">
        <v>128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602.86</v>
      </c>
    </row>
    <row r="283" spans="1:16" ht="19.5" customHeight="1">
      <c r="A283" s="171" t="s">
        <v>605</v>
      </c>
      <c r="B283" s="175">
        <v>46043</v>
      </c>
      <c r="C283" s="171" t="s">
        <v>127</v>
      </c>
      <c r="D283" s="171" t="s">
        <v>129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6.03</v>
      </c>
    </row>
    <row r="284" spans="1:16" ht="19.5" customHeight="1">
      <c r="A284" s="171" t="s">
        <v>605</v>
      </c>
      <c r="B284" s="175">
        <v>46043</v>
      </c>
      <c r="C284" s="171" t="s">
        <v>127</v>
      </c>
      <c r="D284" s="171" t="s">
        <v>130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493.11</v>
      </c>
    </row>
    <row r="285" spans="1:16" ht="19.5" customHeight="1">
      <c r="A285" s="171" t="s">
        <v>605</v>
      </c>
      <c r="B285" s="175">
        <v>46043</v>
      </c>
      <c r="C285" s="171" t="s">
        <v>131</v>
      </c>
      <c r="D285" s="171" t="s">
        <v>132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-473.86</v>
      </c>
    </row>
    <row r="286" spans="1:16" ht="19.5" customHeight="1">
      <c r="A286" s="171" t="s">
        <v>605</v>
      </c>
      <c r="B286" s="175">
        <v>46043</v>
      </c>
      <c r="C286" s="171" t="s">
        <v>115</v>
      </c>
      <c r="D286" s="171" t="s">
        <v>116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1102</v>
      </c>
      <c r="J286" s="175">
        <v>46040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-8.36</v>
      </c>
    </row>
    <row r="287" spans="1:16" ht="19.5" customHeight="1">
      <c r="A287" s="171" t="s">
        <v>605</v>
      </c>
      <c r="B287" s="175">
        <v>46043</v>
      </c>
      <c r="C287" s="171" t="s">
        <v>115</v>
      </c>
      <c r="D287" s="171" t="s">
        <v>135</v>
      </c>
      <c r="E287" s="171" t="s">
        <v>47</v>
      </c>
      <c r="F287" s="171" t="s">
        <v>430</v>
      </c>
      <c r="G287" s="171" t="s">
        <v>112</v>
      </c>
      <c r="H287" s="176">
        <v>1</v>
      </c>
      <c r="I287" s="177">
        <v>0</v>
      </c>
      <c r="J287" s="175">
        <v>46040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-11.45</v>
      </c>
    </row>
    <row r="288" spans="1:16" ht="19.5" customHeight="1">
      <c r="A288" s="171" t="s">
        <v>606</v>
      </c>
      <c r="B288" s="175">
        <v>46043</v>
      </c>
      <c r="C288" s="171" t="s">
        <v>110</v>
      </c>
      <c r="D288" s="171" t="s">
        <v>24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0.43</v>
      </c>
      <c r="N288" s="176"/>
      <c r="O288" s="176">
        <v>51</v>
      </c>
      <c r="P288" s="179">
        <v>-290.97000000000003</v>
      </c>
    </row>
    <row r="289" spans="1:16" ht="19.5" customHeight="1">
      <c r="A289" s="171" t="s">
        <v>606</v>
      </c>
      <c r="B289" s="175">
        <v>46043</v>
      </c>
      <c r="C289" s="171" t="s">
        <v>127</v>
      </c>
      <c r="D289" s="171" t="s">
        <v>128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2131.1799999999998</v>
      </c>
    </row>
    <row r="290" spans="1:16" ht="19.5" customHeight="1">
      <c r="A290" s="171" t="s">
        <v>606</v>
      </c>
      <c r="B290" s="175">
        <v>46043</v>
      </c>
      <c r="C290" s="171" t="s">
        <v>127</v>
      </c>
      <c r="D290" s="171" t="s">
        <v>129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21.31</v>
      </c>
    </row>
    <row r="291" spans="1:16" ht="19.5" customHeight="1">
      <c r="A291" s="171" t="s">
        <v>606</v>
      </c>
      <c r="B291" s="175">
        <v>46043</v>
      </c>
      <c r="C291" s="171" t="s">
        <v>127</v>
      </c>
      <c r="D291" s="171" t="s">
        <v>130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2787.51</v>
      </c>
    </row>
    <row r="292" spans="1:16" ht="19.5" customHeight="1">
      <c r="A292" s="171" t="s">
        <v>606</v>
      </c>
      <c r="B292" s="175">
        <v>46043</v>
      </c>
      <c r="C292" s="171" t="s">
        <v>131</v>
      </c>
      <c r="D292" s="171" t="s">
        <v>132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-2124.1999999999998</v>
      </c>
    </row>
    <row r="293" spans="1:16" ht="19.5" customHeight="1">
      <c r="A293" s="171" t="s">
        <v>606</v>
      </c>
      <c r="B293" s="175">
        <v>46043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4940</v>
      </c>
      <c r="J293" s="175">
        <v>46040</v>
      </c>
      <c r="K293" s="171" t="s">
        <v>113</v>
      </c>
      <c r="L293" s="171" t="s">
        <v>114</v>
      </c>
      <c r="M293" s="178">
        <v>0.43</v>
      </c>
      <c r="N293" s="176"/>
      <c r="O293" s="176"/>
      <c r="P293" s="179">
        <v>-17.07</v>
      </c>
    </row>
    <row r="294" spans="1:16" ht="19.5" customHeight="1">
      <c r="A294" s="171" t="s">
        <v>590</v>
      </c>
      <c r="B294" s="175">
        <v>46043</v>
      </c>
      <c r="C294" s="171" t="s">
        <v>115</v>
      </c>
      <c r="D294" s="171" t="s">
        <v>135</v>
      </c>
      <c r="E294" s="171" t="s">
        <v>44</v>
      </c>
      <c r="F294" s="171" t="s">
        <v>213</v>
      </c>
      <c r="G294" s="171" t="s">
        <v>214</v>
      </c>
      <c r="H294" s="176">
        <v>1</v>
      </c>
      <c r="I294" s="177">
        <v>0</v>
      </c>
      <c r="J294" s="175">
        <v>46042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11.94</v>
      </c>
    </row>
    <row r="295" spans="1:16" ht="19.5" customHeight="1">
      <c r="A295" s="171" t="s">
        <v>606</v>
      </c>
      <c r="B295" s="175">
        <v>46043</v>
      </c>
      <c r="C295" s="171" t="s">
        <v>115</v>
      </c>
      <c r="D295" s="171" t="s">
        <v>135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46040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-40.49</v>
      </c>
    </row>
    <row r="296" spans="1:16" ht="19.5" customHeight="1">
      <c r="A296" s="171" t="s">
        <v>607</v>
      </c>
      <c r="B296" s="175">
        <v>46043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0.43</v>
      </c>
      <c r="N296" s="176"/>
      <c r="O296" s="176">
        <v>51</v>
      </c>
      <c r="P296" s="179">
        <v>-147.08000000000001</v>
      </c>
    </row>
    <row r="297" spans="1:16" ht="19.5" customHeight="1">
      <c r="A297" s="171" t="s">
        <v>607</v>
      </c>
      <c r="B297" s="175">
        <v>46043</v>
      </c>
      <c r="C297" s="171" t="s">
        <v>127</v>
      </c>
      <c r="D297" s="171" t="s">
        <v>128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574.29</v>
      </c>
    </row>
    <row r="298" spans="1:16" ht="19.5" customHeight="1">
      <c r="A298" s="171" t="s">
        <v>607</v>
      </c>
      <c r="B298" s="175">
        <v>46043</v>
      </c>
      <c r="C298" s="171" t="s">
        <v>127</v>
      </c>
      <c r="D298" s="171" t="s">
        <v>129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5.74</v>
      </c>
    </row>
    <row r="299" spans="1:16" ht="19.5" customHeight="1">
      <c r="A299" s="171" t="s">
        <v>607</v>
      </c>
      <c r="B299" s="175">
        <v>46043</v>
      </c>
      <c r="C299" s="171" t="s">
        <v>127</v>
      </c>
      <c r="D299" s="171" t="s">
        <v>130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1089.97</v>
      </c>
    </row>
    <row r="300" spans="1:16" ht="19.5" customHeight="1">
      <c r="A300" s="171" t="s">
        <v>607</v>
      </c>
      <c r="B300" s="175">
        <v>46043</v>
      </c>
      <c r="C300" s="171" t="s">
        <v>131</v>
      </c>
      <c r="D300" s="171" t="s">
        <v>132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-718.1</v>
      </c>
    </row>
    <row r="301" spans="1:16" ht="19.5" customHeight="1">
      <c r="A301" s="171" t="s">
        <v>607</v>
      </c>
      <c r="B301" s="175">
        <v>46043</v>
      </c>
      <c r="C301" s="171" t="s">
        <v>115</v>
      </c>
      <c r="D301" s="171" t="s">
        <v>116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1670</v>
      </c>
      <c r="J301" s="175">
        <v>46039</v>
      </c>
      <c r="K301" s="171" t="s">
        <v>113</v>
      </c>
      <c r="L301" s="171" t="s">
        <v>114</v>
      </c>
      <c r="M301" s="178">
        <v>0.43</v>
      </c>
      <c r="N301" s="176"/>
      <c r="O301" s="176"/>
      <c r="P301" s="179">
        <v>-8.17</v>
      </c>
    </row>
    <row r="302" spans="1:16" ht="19.5" customHeight="1">
      <c r="A302" s="171" t="s">
        <v>608</v>
      </c>
      <c r="B302" s="175">
        <v>46043</v>
      </c>
      <c r="C302" s="171" t="s">
        <v>110</v>
      </c>
      <c r="D302" s="171" t="s">
        <v>24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0.43</v>
      </c>
      <c r="N302" s="176"/>
      <c r="O302" s="176">
        <v>53</v>
      </c>
      <c r="P302" s="179">
        <v>-294.01</v>
      </c>
    </row>
    <row r="303" spans="1:16" ht="19.5" customHeight="1">
      <c r="A303" s="171" t="s">
        <v>608</v>
      </c>
      <c r="B303" s="175">
        <v>46043</v>
      </c>
      <c r="C303" s="171" t="s">
        <v>127</v>
      </c>
      <c r="D303" s="171" t="s">
        <v>128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2333.33</v>
      </c>
    </row>
    <row r="304" spans="1:16" ht="19.5" customHeight="1">
      <c r="A304" s="171" t="s">
        <v>608</v>
      </c>
      <c r="B304" s="175">
        <v>46043</v>
      </c>
      <c r="C304" s="171" t="s">
        <v>127</v>
      </c>
      <c r="D304" s="171" t="s">
        <v>129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23.33</v>
      </c>
    </row>
    <row r="305" spans="1:16" ht="19.5" customHeight="1">
      <c r="A305" s="171" t="s">
        <v>608</v>
      </c>
      <c r="B305" s="175">
        <v>46043</v>
      </c>
      <c r="C305" s="171" t="s">
        <v>127</v>
      </c>
      <c r="D305" s="171" t="s">
        <v>130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2583.34</v>
      </c>
    </row>
    <row r="306" spans="1:16" ht="19.5" customHeight="1">
      <c r="A306" s="171" t="s">
        <v>608</v>
      </c>
      <c r="B306" s="175">
        <v>46043</v>
      </c>
      <c r="C306" s="171" t="s">
        <v>131</v>
      </c>
      <c r="D306" s="171" t="s">
        <v>132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-2124.1999999999998</v>
      </c>
    </row>
    <row r="307" spans="1:16" ht="19.5" customHeight="1">
      <c r="A307" s="171" t="s">
        <v>608</v>
      </c>
      <c r="B307" s="175">
        <v>46043</v>
      </c>
      <c r="C307" s="171" t="s">
        <v>115</v>
      </c>
      <c r="D307" s="171" t="s">
        <v>116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46041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-11.14</v>
      </c>
    </row>
    <row r="308" spans="1:16" ht="19.5" customHeight="1">
      <c r="A308" s="171" t="s">
        <v>609</v>
      </c>
      <c r="B308" s="175">
        <v>46043</v>
      </c>
      <c r="C308" s="171" t="s">
        <v>110</v>
      </c>
      <c r="D308" s="171" t="s">
        <v>24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0.43</v>
      </c>
      <c r="N308" s="176"/>
      <c r="O308" s="176">
        <v>51</v>
      </c>
      <c r="P308" s="179">
        <v>-290.97000000000003</v>
      </c>
    </row>
    <row r="309" spans="1:16" ht="19.5" customHeight="1">
      <c r="A309" s="171" t="s">
        <v>609</v>
      </c>
      <c r="B309" s="175">
        <v>46043</v>
      </c>
      <c r="C309" s="171" t="s">
        <v>127</v>
      </c>
      <c r="D309" s="171" t="s">
        <v>128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2116.59</v>
      </c>
    </row>
    <row r="310" spans="1:16" ht="19.5" customHeight="1">
      <c r="A310" s="171" t="s">
        <v>609</v>
      </c>
      <c r="B310" s="175">
        <v>46043</v>
      </c>
      <c r="C310" s="171" t="s">
        <v>127</v>
      </c>
      <c r="D310" s="171" t="s">
        <v>129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21.17</v>
      </c>
    </row>
    <row r="311" spans="1:16" ht="19.5" customHeight="1">
      <c r="A311" s="171" t="s">
        <v>609</v>
      </c>
      <c r="B311" s="175">
        <v>46043</v>
      </c>
      <c r="C311" s="171" t="s">
        <v>127</v>
      </c>
      <c r="D311" s="171" t="s">
        <v>130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2802.24</v>
      </c>
    </row>
    <row r="312" spans="1:16" ht="19.5" customHeight="1">
      <c r="A312" s="171" t="s">
        <v>609</v>
      </c>
      <c r="B312" s="175">
        <v>46043</v>
      </c>
      <c r="C312" s="171" t="s">
        <v>131</v>
      </c>
      <c r="D312" s="171" t="s">
        <v>132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-2124.1999999999998</v>
      </c>
    </row>
    <row r="313" spans="1:16" ht="19.5" customHeight="1">
      <c r="A313" s="171" t="s">
        <v>609</v>
      </c>
      <c r="B313" s="175">
        <v>46043</v>
      </c>
      <c r="C313" s="171" t="s">
        <v>115</v>
      </c>
      <c r="D313" s="171" t="s">
        <v>116</v>
      </c>
      <c r="E313" s="171" t="s">
        <v>78</v>
      </c>
      <c r="F313" s="171" t="s">
        <v>176</v>
      </c>
      <c r="G313" s="171" t="s">
        <v>177</v>
      </c>
      <c r="H313" s="176">
        <v>1</v>
      </c>
      <c r="I313" s="177">
        <v>4940</v>
      </c>
      <c r="J313" s="175">
        <v>46039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-10.59</v>
      </c>
    </row>
    <row r="314" spans="1:16" ht="19.5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46039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-10.91</v>
      </c>
    </row>
    <row r="315" spans="1:16" ht="19.5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46041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-44.33</v>
      </c>
    </row>
    <row r="316" spans="1:16" ht="19.5" customHeight="1">
      <c r="A316" s="171" t="s">
        <v>609</v>
      </c>
      <c r="B316" s="175">
        <v>46043</v>
      </c>
      <c r="C316" s="171" t="s">
        <v>115</v>
      </c>
      <c r="D316" s="171" t="s">
        <v>135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46039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-40.22</v>
      </c>
    </row>
    <row r="317" spans="1:16" ht="19.5" customHeight="1">
      <c r="A317" s="171" t="s">
        <v>610</v>
      </c>
      <c r="B317" s="175">
        <v>46043</v>
      </c>
      <c r="C317" s="171" t="s">
        <v>110</v>
      </c>
      <c r="D317" s="171" t="s">
        <v>24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0.43</v>
      </c>
      <c r="N317" s="176"/>
      <c r="O317" s="176">
        <v>52</v>
      </c>
      <c r="P317" s="179">
        <v>-275.39</v>
      </c>
    </row>
    <row r="318" spans="1:16" ht="19.5" customHeight="1">
      <c r="A318" s="171" t="s">
        <v>610</v>
      </c>
      <c r="B318" s="175">
        <v>46043</v>
      </c>
      <c r="C318" s="171" t="s">
        <v>127</v>
      </c>
      <c r="D318" s="171" t="s">
        <v>128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3161.92</v>
      </c>
    </row>
    <row r="319" spans="1:16" ht="19.5" customHeight="1">
      <c r="A319" s="171" t="s">
        <v>610</v>
      </c>
      <c r="B319" s="175">
        <v>46043</v>
      </c>
      <c r="C319" s="171" t="s">
        <v>127</v>
      </c>
      <c r="D319" s="171" t="s">
        <v>129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610</v>
      </c>
      <c r="B320" s="175">
        <v>46043</v>
      </c>
      <c r="C320" s="171" t="s">
        <v>127</v>
      </c>
      <c r="D320" s="171" t="s">
        <v>130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1344.08</v>
      </c>
    </row>
    <row r="321" spans="1:16" ht="19.5" customHeight="1">
      <c r="A321" s="171" t="s">
        <v>610</v>
      </c>
      <c r="B321" s="175">
        <v>46043</v>
      </c>
      <c r="C321" s="171" t="s">
        <v>131</v>
      </c>
      <c r="D321" s="171" t="s">
        <v>132</v>
      </c>
      <c r="E321" s="171" t="s">
        <v>70</v>
      </c>
      <c r="F321" s="171" t="s">
        <v>509</v>
      </c>
      <c r="G321" s="171" t="s">
        <v>177</v>
      </c>
      <c r="H321" s="176">
        <v>1</v>
      </c>
      <c r="I321" s="177">
        <v>4506</v>
      </c>
      <c r="J321" s="175">
        <v>46042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-1937.58</v>
      </c>
    </row>
    <row r="322" spans="1:16" ht="19.5" customHeight="1">
      <c r="A322" s="171" t="s">
        <v>611</v>
      </c>
      <c r="B322" s="175">
        <v>46043</v>
      </c>
      <c r="C322" s="171" t="s">
        <v>110</v>
      </c>
      <c r="D322" s="171" t="s">
        <v>24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>
        <v>42</v>
      </c>
      <c r="P322" s="179">
        <v>-46</v>
      </c>
    </row>
    <row r="323" spans="1:16" ht="19.5" customHeight="1">
      <c r="A323" s="171" t="s">
        <v>611</v>
      </c>
      <c r="B323" s="175">
        <v>46043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611</v>
      </c>
      <c r="B324" s="175">
        <v>46043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45995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</v>
      </c>
    </row>
    <row r="325" spans="1:16" ht="19.5" customHeight="1">
      <c r="A325" s="171" t="s">
        <v>612</v>
      </c>
      <c r="B325" s="175">
        <v>46043</v>
      </c>
      <c r="C325" s="171" t="s">
        <v>110</v>
      </c>
      <c r="D325" s="171" t="s">
        <v>24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0.43</v>
      </c>
      <c r="N325" s="176"/>
      <c r="O325" s="176">
        <v>43</v>
      </c>
      <c r="P325" s="179">
        <v>-125.44</v>
      </c>
    </row>
    <row r="326" spans="1:16" ht="19.5" customHeight="1">
      <c r="A326" s="171" t="s">
        <v>612</v>
      </c>
      <c r="B326" s="175">
        <v>46043</v>
      </c>
      <c r="C326" s="171" t="s">
        <v>127</v>
      </c>
      <c r="D326" s="171" t="s">
        <v>128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864.89</v>
      </c>
    </row>
    <row r="327" spans="1:16" ht="19.5" customHeight="1">
      <c r="A327" s="171" t="s">
        <v>612</v>
      </c>
      <c r="B327" s="175">
        <v>46043</v>
      </c>
      <c r="C327" s="171" t="s">
        <v>127</v>
      </c>
      <c r="D327" s="171" t="s">
        <v>129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8.65</v>
      </c>
    </row>
    <row r="328" spans="1:16" ht="19.5" customHeight="1">
      <c r="A328" s="171" t="s">
        <v>612</v>
      </c>
      <c r="B328" s="175">
        <v>46043</v>
      </c>
      <c r="C328" s="171" t="s">
        <v>127</v>
      </c>
      <c r="D328" s="171" t="s">
        <v>130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813.46</v>
      </c>
    </row>
    <row r="329" spans="1:16" ht="19.5" customHeight="1">
      <c r="A329" s="171" t="s">
        <v>612</v>
      </c>
      <c r="B329" s="175">
        <v>46043</v>
      </c>
      <c r="C329" s="171" t="s">
        <v>131</v>
      </c>
      <c r="D329" s="171" t="s">
        <v>132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-725.41</v>
      </c>
    </row>
    <row r="330" spans="1:16" ht="19.5" customHeight="1">
      <c r="A330" s="171" t="s">
        <v>612</v>
      </c>
      <c r="B330" s="175">
        <v>46043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1687</v>
      </c>
      <c r="J330" s="175">
        <v>46037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-9.1999999999999993</v>
      </c>
    </row>
    <row r="331" spans="1:16" ht="19.5" customHeight="1">
      <c r="A331" s="171" t="s">
        <v>613</v>
      </c>
      <c r="B331" s="175">
        <v>46043</v>
      </c>
      <c r="C331" s="171" t="s">
        <v>110</v>
      </c>
      <c r="D331" s="171" t="s">
        <v>24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0.43</v>
      </c>
      <c r="N331" s="176"/>
      <c r="O331" s="176">
        <v>52</v>
      </c>
      <c r="P331" s="179">
        <v>-146.88999999999999</v>
      </c>
    </row>
    <row r="332" spans="1:16" ht="19.5" customHeight="1">
      <c r="A332" s="171" t="s">
        <v>613</v>
      </c>
      <c r="B332" s="175">
        <v>46043</v>
      </c>
      <c r="C332" s="171" t="s">
        <v>127</v>
      </c>
      <c r="D332" s="171" t="s">
        <v>128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579.45000000000005</v>
      </c>
    </row>
    <row r="333" spans="1:16" ht="19.5" customHeight="1">
      <c r="A333" s="171" t="s">
        <v>613</v>
      </c>
      <c r="B333" s="175">
        <v>46043</v>
      </c>
      <c r="C333" s="171" t="s">
        <v>127</v>
      </c>
      <c r="D333" s="171" t="s">
        <v>129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5.79</v>
      </c>
    </row>
    <row r="334" spans="1:16" ht="19.5" customHeight="1">
      <c r="A334" s="171" t="s">
        <v>613</v>
      </c>
      <c r="B334" s="175">
        <v>46043</v>
      </c>
      <c r="C334" s="171" t="s">
        <v>127</v>
      </c>
      <c r="D334" s="171" t="s">
        <v>130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1101.76</v>
      </c>
    </row>
    <row r="335" spans="1:16" ht="19.5" customHeight="1">
      <c r="A335" s="171" t="s">
        <v>613</v>
      </c>
      <c r="B335" s="175">
        <v>46043</v>
      </c>
      <c r="C335" s="171" t="s">
        <v>131</v>
      </c>
      <c r="D335" s="171" t="s">
        <v>132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-725.41</v>
      </c>
    </row>
    <row r="336" spans="1:16" ht="19.5" customHeight="1">
      <c r="A336" s="171" t="s">
        <v>613</v>
      </c>
      <c r="B336" s="175">
        <v>46043</v>
      </c>
      <c r="C336" s="171" t="s">
        <v>115</v>
      </c>
      <c r="D336" s="171" t="s">
        <v>116</v>
      </c>
      <c r="E336" s="171" t="s">
        <v>41</v>
      </c>
      <c r="F336" s="171" t="s">
        <v>138</v>
      </c>
      <c r="G336" s="171" t="s">
        <v>112</v>
      </c>
      <c r="H336" s="176">
        <v>1</v>
      </c>
      <c r="I336" s="177">
        <v>1687</v>
      </c>
      <c r="J336" s="175">
        <v>46042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-9.64</v>
      </c>
    </row>
    <row r="337" spans="1:16" ht="19.5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46037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-16.43</v>
      </c>
    </row>
    <row r="338" spans="1:16" ht="19.5" customHeight="1">
      <c r="A338" s="171" t="s">
        <v>613</v>
      </c>
      <c r="B338" s="175">
        <v>46043</v>
      </c>
      <c r="C338" s="171" t="s">
        <v>115</v>
      </c>
      <c r="D338" s="171" t="s">
        <v>135</v>
      </c>
      <c r="E338" s="171" t="s">
        <v>41</v>
      </c>
      <c r="F338" s="171" t="s">
        <v>138</v>
      </c>
      <c r="G338" s="171" t="s">
        <v>112</v>
      </c>
      <c r="H338" s="176">
        <v>1</v>
      </c>
      <c r="I338" s="177">
        <v>0</v>
      </c>
      <c r="J338" s="175">
        <v>46042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-11.01</v>
      </c>
    </row>
    <row r="339" spans="1:16" ht="19.5" customHeight="1">
      <c r="A339" s="171" t="s">
        <v>614</v>
      </c>
      <c r="B339" s="175">
        <v>46043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0.43</v>
      </c>
      <c r="N339" s="176"/>
      <c r="O339" s="176">
        <v>51</v>
      </c>
      <c r="P339" s="179">
        <v>-147.08000000000001</v>
      </c>
    </row>
    <row r="340" spans="1:16" ht="19.5" customHeight="1">
      <c r="A340" s="171" t="s">
        <v>614</v>
      </c>
      <c r="B340" s="175">
        <v>46043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636.19000000000005</v>
      </c>
    </row>
    <row r="341" spans="1:16" ht="19.5" customHeight="1">
      <c r="A341" s="171" t="s">
        <v>614</v>
      </c>
      <c r="B341" s="175">
        <v>46043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614</v>
      </c>
      <c r="B342" s="175">
        <v>46043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1033.81</v>
      </c>
    </row>
    <row r="343" spans="1:16" ht="19.5" customHeight="1">
      <c r="A343" s="171" t="s">
        <v>614</v>
      </c>
      <c r="B343" s="175">
        <v>46043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614</v>
      </c>
      <c r="B344" s="175">
        <v>46043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46039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-10.3</v>
      </c>
    </row>
    <row r="345" spans="1:16" ht="19.5" customHeight="1">
      <c r="A345" s="171" t="s">
        <v>615</v>
      </c>
      <c r="B345" s="175">
        <v>46043</v>
      </c>
      <c r="C345" s="171" t="s">
        <v>115</v>
      </c>
      <c r="D345" s="171" t="s">
        <v>135</v>
      </c>
      <c r="E345" s="171" t="s">
        <v>39</v>
      </c>
      <c r="F345" s="171" t="s">
        <v>141</v>
      </c>
      <c r="G345" s="171" t="s">
        <v>112</v>
      </c>
      <c r="H345" s="176">
        <v>1</v>
      </c>
      <c r="I345" s="177">
        <v>0</v>
      </c>
      <c r="J345" s="175">
        <v>46043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-12.9</v>
      </c>
    </row>
    <row r="346" spans="1:16" ht="19.5" customHeight="1">
      <c r="A346" s="171" t="s">
        <v>616</v>
      </c>
      <c r="B346" s="175">
        <v>46043</v>
      </c>
      <c r="C346" s="171" t="s">
        <v>110</v>
      </c>
      <c r="D346" s="171" t="s">
        <v>117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customHeight="1">
      <c r="A347" s="171" t="s">
        <v>616</v>
      </c>
      <c r="B347" s="175">
        <v>46043</v>
      </c>
      <c r="C347" s="171" t="s">
        <v>110</v>
      </c>
      <c r="D347" s="171" t="s">
        <v>118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customHeight="1">
      <c r="A348" s="171" t="s">
        <v>616</v>
      </c>
      <c r="B348" s="175">
        <v>46043</v>
      </c>
      <c r="C348" s="171" t="s">
        <v>115</v>
      </c>
      <c r="D348" s="171" t="s">
        <v>119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customHeight="1">
      <c r="A349" s="171" t="s">
        <v>616</v>
      </c>
      <c r="B349" s="175">
        <v>46043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-46.77</v>
      </c>
    </row>
    <row r="350" spans="1:16" ht="19.5" customHeight="1">
      <c r="A350" s="171" t="s">
        <v>616</v>
      </c>
      <c r="B350" s="175">
        <v>46043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46029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-25</v>
      </c>
    </row>
    <row r="351" spans="1:16" ht="19.5" customHeight="1">
      <c r="A351" s="171" t="s">
        <v>565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-277.19</v>
      </c>
    </row>
    <row r="352" spans="1:16" ht="19.5" customHeight="1">
      <c r="A352" s="171" t="s">
        <v>179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-272.87</v>
      </c>
    </row>
    <row r="353" spans="1:16" ht="19.5" customHeight="1">
      <c r="A353" s="171" t="s">
        <v>180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-418.8</v>
      </c>
    </row>
    <row r="354" spans="1:16" ht="19.5" customHeight="1">
      <c r="A354" s="171" t="s">
        <v>153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-401.97</v>
      </c>
    </row>
    <row r="355" spans="1:16" ht="19.5" customHeight="1">
      <c r="A355" s="171" t="s">
        <v>150</v>
      </c>
      <c r="B355" s="175">
        <v>46043</v>
      </c>
      <c r="C355" s="171" t="s">
        <v>151</v>
      </c>
      <c r="D355" s="171" t="s">
        <v>152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-1234.1300000000001</v>
      </c>
    </row>
    <row r="356" spans="1:16" ht="19.5" customHeight="1">
      <c r="A356" s="171" t="s">
        <v>155</v>
      </c>
      <c r="B356" s="175">
        <v>46043</v>
      </c>
      <c r="C356" s="171" t="s">
        <v>151</v>
      </c>
      <c r="D356" s="171" t="s">
        <v>156</v>
      </c>
      <c r="E356" s="171" t="s">
        <v>125</v>
      </c>
      <c r="F356" s="171" t="s">
        <v>125</v>
      </c>
      <c r="G356" s="171" t="s">
        <v>125</v>
      </c>
      <c r="H356" s="176">
        <v>0</v>
      </c>
      <c r="I356" s="177">
        <v>0</v>
      </c>
      <c r="J356" s="175">
        <v>46043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-3072.96</v>
      </c>
    </row>
    <row r="357" spans="1:16" ht="19.5" customHeight="1">
      <c r="A357" s="171" t="s">
        <v>617</v>
      </c>
      <c r="B357" s="175">
        <v>46044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>
        <v>51</v>
      </c>
      <c r="P357" s="179">
        <v>-46.77</v>
      </c>
    </row>
    <row r="358" spans="1:16" ht="19.5" customHeight="1">
      <c r="A358" s="171" t="s">
        <v>617</v>
      </c>
      <c r="B358" s="175">
        <v>46044</v>
      </c>
      <c r="C358" s="171" t="s">
        <v>115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-7.94</v>
      </c>
    </row>
    <row r="359" spans="1:16" ht="19.5" customHeight="1">
      <c r="A359" s="171" t="s">
        <v>617</v>
      </c>
      <c r="B359" s="175">
        <v>46044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customHeight="1">
      <c r="A360" s="171" t="s">
        <v>617</v>
      </c>
      <c r="B360" s="175">
        <v>46044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617</v>
      </c>
      <c r="B361" s="175">
        <v>46044</v>
      </c>
      <c r="C361" s="171" t="s">
        <v>115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618</v>
      </c>
      <c r="B362" s="175">
        <v>46044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>
        <v>51</v>
      </c>
      <c r="P362" s="179">
        <v>-46.77</v>
      </c>
    </row>
    <row r="363" spans="1:16" ht="19.5" customHeight="1">
      <c r="A363" s="171" t="s">
        <v>618</v>
      </c>
      <c r="B363" s="175">
        <v>46044</v>
      </c>
      <c r="C363" s="171" t="s">
        <v>115</v>
      </c>
      <c r="D363" s="171" t="s">
        <v>116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-11.41</v>
      </c>
    </row>
    <row r="364" spans="1:16" ht="19.5" customHeight="1">
      <c r="A364" s="171" t="s">
        <v>618</v>
      </c>
      <c r="B364" s="175">
        <v>46044</v>
      </c>
      <c r="C364" s="171" t="s">
        <v>110</v>
      </c>
      <c r="D364" s="171" t="s">
        <v>117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customHeight="1">
      <c r="A365" s="171" t="s">
        <v>618</v>
      </c>
      <c r="B365" s="175">
        <v>46044</v>
      </c>
      <c r="C365" s="171" t="s">
        <v>110</v>
      </c>
      <c r="D365" s="171" t="s">
        <v>118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-46.77</v>
      </c>
    </row>
    <row r="366" spans="1:16" ht="19.5" customHeight="1">
      <c r="A366" s="171" t="s">
        <v>618</v>
      </c>
      <c r="B366" s="175">
        <v>46044</v>
      </c>
      <c r="C366" s="171" t="s">
        <v>115</v>
      </c>
      <c r="D366" s="171" t="s">
        <v>119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0</v>
      </c>
      <c r="J366" s="175">
        <v>46039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customHeight="1">
      <c r="A367" s="171" t="s">
        <v>619</v>
      </c>
      <c r="B367" s="175">
        <v>46044</v>
      </c>
      <c r="C367" s="171" t="s">
        <v>110</v>
      </c>
      <c r="D367" s="171" t="s">
        <v>24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0.43</v>
      </c>
      <c r="N367" s="176"/>
      <c r="O367" s="176">
        <v>52</v>
      </c>
      <c r="P367" s="179">
        <v>-147.6</v>
      </c>
    </row>
    <row r="368" spans="1:16" ht="19.5" customHeight="1">
      <c r="A368" s="171" t="s">
        <v>619</v>
      </c>
      <c r="B368" s="175">
        <v>46044</v>
      </c>
      <c r="C368" s="171" t="s">
        <v>127</v>
      </c>
      <c r="D368" s="171" t="s">
        <v>128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654.94000000000005</v>
      </c>
    </row>
    <row r="369" spans="1:16" ht="19.5" customHeight="1">
      <c r="A369" s="171" t="s">
        <v>619</v>
      </c>
      <c r="B369" s="175">
        <v>46044</v>
      </c>
      <c r="C369" s="171" t="s">
        <v>127</v>
      </c>
      <c r="D369" s="171" t="s">
        <v>129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6.55</v>
      </c>
    </row>
    <row r="370" spans="1:16" ht="19.5" customHeight="1">
      <c r="A370" s="171" t="s">
        <v>619</v>
      </c>
      <c r="B370" s="175">
        <v>46044</v>
      </c>
      <c r="C370" s="171" t="s">
        <v>127</v>
      </c>
      <c r="D370" s="171" t="s">
        <v>130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1008.51</v>
      </c>
    </row>
    <row r="371" spans="1:16" ht="19.5" customHeight="1">
      <c r="A371" s="171" t="s">
        <v>619</v>
      </c>
      <c r="B371" s="175">
        <v>46044</v>
      </c>
      <c r="C371" s="171" t="s">
        <v>131</v>
      </c>
      <c r="D371" s="171" t="s">
        <v>132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-718.1</v>
      </c>
    </row>
    <row r="372" spans="1:16" ht="19.5" customHeight="1">
      <c r="A372" s="171" t="s">
        <v>619</v>
      </c>
      <c r="B372" s="175">
        <v>46044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1670</v>
      </c>
      <c r="J372" s="175">
        <v>46042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-8.35</v>
      </c>
    </row>
    <row r="373" spans="1:16" ht="19.5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-11.01</v>
      </c>
    </row>
    <row r="374" spans="1:16" ht="19.5" customHeight="1">
      <c r="A374" s="171" t="s">
        <v>621</v>
      </c>
      <c r="B374" s="175">
        <v>46044</v>
      </c>
      <c r="C374" s="171" t="s">
        <v>115</v>
      </c>
      <c r="D374" s="171" t="s">
        <v>135</v>
      </c>
      <c r="E374" s="171" t="s">
        <v>53</v>
      </c>
      <c r="F374" s="171" t="s">
        <v>622</v>
      </c>
      <c r="G374" s="171" t="s">
        <v>623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-35.229999999999997</v>
      </c>
    </row>
    <row r="375" spans="1:16" ht="19.5" customHeight="1">
      <c r="A375" s="171" t="s">
        <v>624</v>
      </c>
      <c r="B375" s="175">
        <v>46044</v>
      </c>
      <c r="C375" s="171" t="s">
        <v>115</v>
      </c>
      <c r="D375" s="171" t="s">
        <v>135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46044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-11.02</v>
      </c>
    </row>
    <row r="376" spans="1:16" ht="19.5" customHeight="1">
      <c r="A376" s="171" t="s">
        <v>625</v>
      </c>
      <c r="B376" s="175">
        <v>46044</v>
      </c>
      <c r="C376" s="171" t="s">
        <v>110</v>
      </c>
      <c r="D376" s="171" t="s">
        <v>24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0.43</v>
      </c>
      <c r="N376" s="176"/>
      <c r="O376" s="176">
        <v>48</v>
      </c>
      <c r="P376" s="179">
        <v>-141.87</v>
      </c>
    </row>
    <row r="377" spans="1:16" ht="19.5" customHeight="1">
      <c r="A377" s="171" t="s">
        <v>625</v>
      </c>
      <c r="B377" s="175">
        <v>46044</v>
      </c>
      <c r="C377" s="171" t="s">
        <v>127</v>
      </c>
      <c r="D377" s="171" t="s">
        <v>128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574.29</v>
      </c>
    </row>
    <row r="378" spans="1:16" ht="19.5" customHeight="1">
      <c r="A378" s="171" t="s">
        <v>625</v>
      </c>
      <c r="B378" s="175">
        <v>46044</v>
      </c>
      <c r="C378" s="171" t="s">
        <v>127</v>
      </c>
      <c r="D378" s="171" t="s">
        <v>129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5.74</v>
      </c>
    </row>
    <row r="379" spans="1:16" ht="19.5" customHeight="1">
      <c r="A379" s="171" t="s">
        <v>625</v>
      </c>
      <c r="B379" s="175">
        <v>46044</v>
      </c>
      <c r="C379" s="171" t="s">
        <v>127</v>
      </c>
      <c r="D379" s="171" t="s">
        <v>130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1089.97</v>
      </c>
    </row>
    <row r="380" spans="1:16" ht="19.5" customHeight="1">
      <c r="A380" s="171" t="s">
        <v>625</v>
      </c>
      <c r="B380" s="175">
        <v>46044</v>
      </c>
      <c r="C380" s="171" t="s">
        <v>131</v>
      </c>
      <c r="D380" s="171" t="s">
        <v>132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-718.1</v>
      </c>
    </row>
    <row r="381" spans="1:16" ht="19.5" customHeight="1">
      <c r="A381" s="171" t="s">
        <v>625</v>
      </c>
      <c r="B381" s="175">
        <v>46044</v>
      </c>
      <c r="C381" s="171" t="s">
        <v>115</v>
      </c>
      <c r="D381" s="171" t="s">
        <v>116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1670</v>
      </c>
      <c r="J381" s="175">
        <v>46038</v>
      </c>
      <c r="K381" s="171" t="s">
        <v>113</v>
      </c>
      <c r="L381" s="171" t="s">
        <v>114</v>
      </c>
      <c r="M381" s="178">
        <v>0.43</v>
      </c>
      <c r="N381" s="176"/>
      <c r="O381" s="176"/>
      <c r="P381" s="179">
        <v>-11.19</v>
      </c>
    </row>
    <row r="382" spans="1:16" ht="19.5" customHeight="1">
      <c r="A382" s="171" t="s">
        <v>626</v>
      </c>
      <c r="B382" s="175">
        <v>46044</v>
      </c>
      <c r="C382" s="171" t="s">
        <v>115</v>
      </c>
      <c r="D382" s="171" t="s">
        <v>135</v>
      </c>
      <c r="E382" s="171" t="s">
        <v>44</v>
      </c>
      <c r="F382" s="171" t="s">
        <v>213</v>
      </c>
      <c r="G382" s="171" t="s">
        <v>214</v>
      </c>
      <c r="H382" s="176">
        <v>1</v>
      </c>
      <c r="I382" s="177">
        <v>0</v>
      </c>
      <c r="J382" s="175">
        <v>46044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-14.26</v>
      </c>
    </row>
    <row r="383" spans="1:16" ht="19.5" customHeight="1">
      <c r="A383" s="171" t="s">
        <v>627</v>
      </c>
      <c r="B383" s="175">
        <v>46044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0.43</v>
      </c>
      <c r="N383" s="176"/>
      <c r="O383" s="176">
        <v>51</v>
      </c>
      <c r="P383" s="179">
        <v>-145.69</v>
      </c>
    </row>
    <row r="384" spans="1:16" ht="19.5" customHeight="1">
      <c r="A384" s="171" t="s">
        <v>627</v>
      </c>
      <c r="B384" s="175">
        <v>46044</v>
      </c>
      <c r="C384" s="171" t="s">
        <v>127</v>
      </c>
      <c r="D384" s="171" t="s">
        <v>128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561.9</v>
      </c>
    </row>
    <row r="385" spans="1:16" ht="19.5" customHeight="1">
      <c r="A385" s="171" t="s">
        <v>627</v>
      </c>
      <c r="B385" s="175">
        <v>46044</v>
      </c>
      <c r="C385" s="171" t="s">
        <v>127</v>
      </c>
      <c r="D385" s="171" t="s">
        <v>129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5.62</v>
      </c>
    </row>
    <row r="386" spans="1:16" ht="19.5" customHeight="1">
      <c r="A386" s="171" t="s">
        <v>627</v>
      </c>
      <c r="B386" s="175">
        <v>46044</v>
      </c>
      <c r="C386" s="171" t="s">
        <v>127</v>
      </c>
      <c r="D386" s="171" t="s">
        <v>130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1066.48</v>
      </c>
    </row>
    <row r="387" spans="1:16" ht="19.5" customHeight="1">
      <c r="A387" s="171" t="s">
        <v>627</v>
      </c>
      <c r="B387" s="175">
        <v>46044</v>
      </c>
      <c r="C387" s="171" t="s">
        <v>131</v>
      </c>
      <c r="D387" s="171" t="s">
        <v>132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-702.62</v>
      </c>
    </row>
    <row r="388" spans="1:16" ht="19.5" customHeight="1">
      <c r="A388" s="171" t="s">
        <v>627</v>
      </c>
      <c r="B388" s="175">
        <v>46044</v>
      </c>
      <c r="C388" s="171" t="s">
        <v>115</v>
      </c>
      <c r="D388" s="171" t="s">
        <v>116</v>
      </c>
      <c r="E388" s="171" t="s">
        <v>39</v>
      </c>
      <c r="F388" s="171" t="s">
        <v>141</v>
      </c>
      <c r="G388" s="171" t="s">
        <v>112</v>
      </c>
      <c r="H388" s="176">
        <v>1</v>
      </c>
      <c r="I388" s="177">
        <v>1634</v>
      </c>
      <c r="J388" s="175">
        <v>46040</v>
      </c>
      <c r="K388" s="171" t="s">
        <v>113</v>
      </c>
      <c r="L388" s="171" t="s">
        <v>114</v>
      </c>
      <c r="M388" s="178">
        <v>0.43</v>
      </c>
      <c r="N388" s="176"/>
      <c r="O388" s="176"/>
      <c r="P388" s="179">
        <v>-8.36</v>
      </c>
    </row>
    <row r="389" spans="1:16" ht="19.5" customHeight="1">
      <c r="A389" s="171" t="s">
        <v>628</v>
      </c>
      <c r="B389" s="175">
        <v>46044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>
        <v>53</v>
      </c>
      <c r="P389" s="179">
        <v>-46</v>
      </c>
    </row>
    <row r="390" spans="1:16" ht="19.5" customHeight="1">
      <c r="A390" s="171" t="s">
        <v>628</v>
      </c>
      <c r="B390" s="175">
        <v>46044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-11.99</v>
      </c>
    </row>
    <row r="391" spans="1:16" ht="19.5" customHeight="1">
      <c r="A391" s="171" t="s">
        <v>628</v>
      </c>
      <c r="B391" s="175">
        <v>46044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628</v>
      </c>
      <c r="B392" s="175">
        <v>46044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628</v>
      </c>
      <c r="B393" s="175">
        <v>46044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46041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627</v>
      </c>
      <c r="B394" s="175">
        <v>46044</v>
      </c>
      <c r="C394" s="171" t="s">
        <v>115</v>
      </c>
      <c r="D394" s="171" t="s">
        <v>135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0</v>
      </c>
      <c r="J394" s="175">
        <v>46040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-10.68</v>
      </c>
    </row>
    <row r="395" spans="1:16" ht="19.5" customHeight="1">
      <c r="A395" s="171" t="s">
        <v>629</v>
      </c>
      <c r="B395" s="175">
        <v>46044</v>
      </c>
      <c r="C395" s="171" t="s">
        <v>110</v>
      </c>
      <c r="D395" s="171" t="s">
        <v>24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0.43</v>
      </c>
      <c r="N395" s="176"/>
      <c r="O395" s="176">
        <v>53</v>
      </c>
      <c r="P395" s="179">
        <v>-146.97999999999999</v>
      </c>
    </row>
    <row r="396" spans="1:16" ht="19.5" customHeight="1">
      <c r="A396" s="171" t="s">
        <v>629</v>
      </c>
      <c r="B396" s="175">
        <v>46044</v>
      </c>
      <c r="C396" s="171" t="s">
        <v>127</v>
      </c>
      <c r="D396" s="171" t="s">
        <v>128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588.07000000000005</v>
      </c>
    </row>
    <row r="397" spans="1:16" ht="19.5" customHeight="1">
      <c r="A397" s="171" t="s">
        <v>629</v>
      </c>
      <c r="B397" s="175">
        <v>46044</v>
      </c>
      <c r="C397" s="171" t="s">
        <v>127</v>
      </c>
      <c r="D397" s="171" t="s">
        <v>129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5.88</v>
      </c>
    </row>
    <row r="398" spans="1:16" ht="19.5" customHeight="1">
      <c r="A398" s="171" t="s">
        <v>629</v>
      </c>
      <c r="B398" s="175">
        <v>46044</v>
      </c>
      <c r="C398" s="171" t="s">
        <v>127</v>
      </c>
      <c r="D398" s="171" t="s">
        <v>130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1040.05</v>
      </c>
    </row>
    <row r="399" spans="1:16" ht="19.5" customHeight="1">
      <c r="A399" s="171" t="s">
        <v>629</v>
      </c>
      <c r="B399" s="175">
        <v>46044</v>
      </c>
      <c r="C399" s="171" t="s">
        <v>131</v>
      </c>
      <c r="D399" s="171" t="s">
        <v>132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-702.62</v>
      </c>
    </row>
    <row r="400" spans="1:16" ht="19.5" customHeight="1">
      <c r="A400" s="171" t="s">
        <v>629</v>
      </c>
      <c r="B400" s="175">
        <v>46044</v>
      </c>
      <c r="C400" s="171" t="s">
        <v>115</v>
      </c>
      <c r="D400" s="171" t="s">
        <v>116</v>
      </c>
      <c r="E400" s="171" t="s">
        <v>39</v>
      </c>
      <c r="F400" s="171" t="s">
        <v>141</v>
      </c>
      <c r="G400" s="171" t="s">
        <v>112</v>
      </c>
      <c r="H400" s="176">
        <v>1</v>
      </c>
      <c r="I400" s="177">
        <v>1634</v>
      </c>
      <c r="J400" s="175">
        <v>46041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-8.4700000000000006</v>
      </c>
    </row>
    <row r="401" spans="1:16" ht="19.5" customHeight="1">
      <c r="A401" s="171" t="s">
        <v>630</v>
      </c>
      <c r="B401" s="175">
        <v>46044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0.43</v>
      </c>
      <c r="N401" s="176"/>
      <c r="O401" s="176">
        <v>52</v>
      </c>
      <c r="P401" s="179">
        <v>-117.45</v>
      </c>
    </row>
    <row r="402" spans="1:16" ht="19.5" customHeight="1">
      <c r="A402" s="171" t="s">
        <v>630</v>
      </c>
      <c r="B402" s="175">
        <v>46044</v>
      </c>
      <c r="C402" s="171" t="s">
        <v>127</v>
      </c>
      <c r="D402" s="171" t="s">
        <v>128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314.29000000000002</v>
      </c>
    </row>
    <row r="403" spans="1:16" ht="19.5" customHeight="1">
      <c r="A403" s="171" t="s">
        <v>630</v>
      </c>
      <c r="B403" s="175">
        <v>46044</v>
      </c>
      <c r="C403" s="171" t="s">
        <v>127</v>
      </c>
      <c r="D403" s="171" t="s">
        <v>129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3.14</v>
      </c>
    </row>
    <row r="404" spans="1:16" ht="19.5" customHeight="1">
      <c r="A404" s="171" t="s">
        <v>630</v>
      </c>
      <c r="B404" s="175">
        <v>46044</v>
      </c>
      <c r="C404" s="171" t="s">
        <v>127</v>
      </c>
      <c r="D404" s="171" t="s">
        <v>130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573.57000000000005</v>
      </c>
    </row>
    <row r="405" spans="1:16" ht="19.5" customHeight="1">
      <c r="A405" s="171" t="s">
        <v>630</v>
      </c>
      <c r="B405" s="175">
        <v>46044</v>
      </c>
      <c r="C405" s="171" t="s">
        <v>131</v>
      </c>
      <c r="D405" s="171" t="s">
        <v>132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-383.13</v>
      </c>
    </row>
    <row r="406" spans="1:16" ht="19.5" customHeight="1">
      <c r="A406" s="171" t="s">
        <v>630</v>
      </c>
      <c r="B406" s="175">
        <v>46044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891</v>
      </c>
      <c r="J406" s="175">
        <v>46043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-4.97</v>
      </c>
    </row>
    <row r="407" spans="1:16" ht="19.5" customHeight="1">
      <c r="A407" s="171" t="s">
        <v>631</v>
      </c>
      <c r="B407" s="175">
        <v>46044</v>
      </c>
      <c r="C407" s="171" t="s">
        <v>115</v>
      </c>
      <c r="D407" s="171" t="s">
        <v>135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0</v>
      </c>
      <c r="J407" s="175">
        <v>46044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-15.21</v>
      </c>
    </row>
    <row r="408" spans="1:16" ht="19.5" customHeight="1">
      <c r="A408" s="171" t="s">
        <v>630</v>
      </c>
      <c r="B408" s="175">
        <v>46044</v>
      </c>
      <c r="C408" s="171" t="s">
        <v>115</v>
      </c>
      <c r="D408" s="171" t="s">
        <v>135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46043</v>
      </c>
      <c r="K408" s="171" t="s">
        <v>125</v>
      </c>
      <c r="L408" s="171" t="s">
        <v>125</v>
      </c>
      <c r="M408" s="178">
        <v>0</v>
      </c>
      <c r="N408" s="176"/>
      <c r="O408" s="176"/>
      <c r="P408" s="179">
        <v>-5.97</v>
      </c>
    </row>
    <row r="409" spans="1:16" ht="19.5" customHeight="1">
      <c r="A409" s="171" t="s">
        <v>632</v>
      </c>
      <c r="B409" s="175">
        <v>46044</v>
      </c>
      <c r="C409" s="171" t="s">
        <v>110</v>
      </c>
      <c r="D409" s="171" t="s">
        <v>24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0.43</v>
      </c>
      <c r="N409" s="176"/>
      <c r="O409" s="176">
        <v>52</v>
      </c>
      <c r="P409" s="179">
        <v>-146.22999999999999</v>
      </c>
    </row>
    <row r="410" spans="1:16" ht="19.5" customHeight="1">
      <c r="A410" s="171" t="s">
        <v>632</v>
      </c>
      <c r="B410" s="175">
        <v>46044</v>
      </c>
      <c r="C410" s="171" t="s">
        <v>127</v>
      </c>
      <c r="D410" s="171" t="s">
        <v>128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635.59</v>
      </c>
    </row>
    <row r="411" spans="1:16" ht="19.5" customHeight="1">
      <c r="A411" s="171" t="s">
        <v>632</v>
      </c>
      <c r="B411" s="175">
        <v>46044</v>
      </c>
      <c r="C411" s="171" t="s">
        <v>127</v>
      </c>
      <c r="D411" s="171" t="s">
        <v>129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0</v>
      </c>
    </row>
    <row r="412" spans="1:16" ht="19.5" customHeight="1">
      <c r="A412" s="171" t="s">
        <v>632</v>
      </c>
      <c r="B412" s="175">
        <v>46044</v>
      </c>
      <c r="C412" s="171" t="s">
        <v>127</v>
      </c>
      <c r="D412" s="171" t="s">
        <v>130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1034.4100000000001</v>
      </c>
    </row>
    <row r="413" spans="1:16" ht="19.5" customHeight="1">
      <c r="A413" s="171" t="s">
        <v>632</v>
      </c>
      <c r="B413" s="175">
        <v>46044</v>
      </c>
      <c r="C413" s="171" t="s">
        <v>131</v>
      </c>
      <c r="D413" s="171" t="s">
        <v>132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-718.1</v>
      </c>
    </row>
    <row r="414" spans="1:16" ht="19.5" customHeight="1">
      <c r="A414" s="171" t="s">
        <v>632</v>
      </c>
      <c r="B414" s="175">
        <v>46044</v>
      </c>
      <c r="C414" s="171" t="s">
        <v>115</v>
      </c>
      <c r="D414" s="171" t="s">
        <v>116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1670</v>
      </c>
      <c r="J414" s="175">
        <v>46042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-10.34</v>
      </c>
    </row>
    <row r="415" spans="1:16" ht="19.5" customHeight="1">
      <c r="A415" s="171" t="s">
        <v>633</v>
      </c>
      <c r="B415" s="175">
        <v>46044</v>
      </c>
      <c r="C415" s="171" t="s">
        <v>115</v>
      </c>
      <c r="D415" s="171" t="s">
        <v>135</v>
      </c>
      <c r="E415" s="171" t="s">
        <v>48</v>
      </c>
      <c r="F415" s="171" t="s">
        <v>198</v>
      </c>
      <c r="G415" s="171" t="s">
        <v>112</v>
      </c>
      <c r="H415" s="176">
        <v>1</v>
      </c>
      <c r="I415" s="177">
        <v>0</v>
      </c>
      <c r="J415" s="175">
        <v>46044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-3.41</v>
      </c>
    </row>
    <row r="416" spans="1:16" ht="19.5" customHeight="1">
      <c r="A416" s="171" t="s">
        <v>604</v>
      </c>
      <c r="B416" s="175">
        <v>46044</v>
      </c>
      <c r="C416" s="171" t="s">
        <v>115</v>
      </c>
      <c r="D416" s="171" t="s">
        <v>135</v>
      </c>
      <c r="E416" s="171" t="s">
        <v>41</v>
      </c>
      <c r="F416" s="171" t="s">
        <v>138</v>
      </c>
      <c r="G416" s="171" t="s">
        <v>112</v>
      </c>
      <c r="H416" s="176">
        <v>1</v>
      </c>
      <c r="I416" s="177">
        <v>0</v>
      </c>
      <c r="J416" s="175">
        <v>46043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1.61</v>
      </c>
    </row>
    <row r="417" spans="1:16" ht="19.5" customHeight="1">
      <c r="A417" s="171" t="s">
        <v>580</v>
      </c>
      <c r="B417" s="175">
        <v>46044</v>
      </c>
      <c r="C417" s="171" t="s">
        <v>308</v>
      </c>
      <c r="D417" s="171" t="s">
        <v>419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-2975.24</v>
      </c>
    </row>
    <row r="418" spans="1:16" ht="19.5" customHeight="1">
      <c r="A418" s="171" t="s">
        <v>580</v>
      </c>
      <c r="B418" s="175">
        <v>46044</v>
      </c>
      <c r="C418" s="171" t="s">
        <v>308</v>
      </c>
      <c r="D418" s="171" t="s">
        <v>129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-29.75</v>
      </c>
    </row>
    <row r="419" spans="1:16" ht="19.5" customHeight="1">
      <c r="A419" s="171" t="s">
        <v>580</v>
      </c>
      <c r="B419" s="175">
        <v>46044</v>
      </c>
      <c r="C419" s="171" t="s">
        <v>308</v>
      </c>
      <c r="D419" s="171" t="s">
        <v>130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-1501.01</v>
      </c>
    </row>
    <row r="420" spans="1:16" ht="19.5" customHeight="1">
      <c r="A420" s="171" t="s">
        <v>580</v>
      </c>
      <c r="B420" s="175">
        <v>46044</v>
      </c>
      <c r="C420" s="171" t="s">
        <v>131</v>
      </c>
      <c r="D420" s="171" t="s">
        <v>420</v>
      </c>
      <c r="E420" s="171" t="s">
        <v>70</v>
      </c>
      <c r="F420" s="171" t="s">
        <v>509</v>
      </c>
      <c r="G420" s="171" t="s">
        <v>177</v>
      </c>
      <c r="H420" s="176">
        <v>1</v>
      </c>
      <c r="I420" s="177">
        <v>-4506</v>
      </c>
      <c r="J420" s="175">
        <v>46038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1937.58</v>
      </c>
    </row>
    <row r="421" spans="1:16" ht="19.5" customHeight="1">
      <c r="A421" s="171" t="s">
        <v>634</v>
      </c>
      <c r="B421" s="175">
        <v>46044</v>
      </c>
      <c r="C421" s="171" t="s">
        <v>115</v>
      </c>
      <c r="D421" s="171" t="s">
        <v>135</v>
      </c>
      <c r="E421" s="171" t="s">
        <v>77</v>
      </c>
      <c r="F421" s="171" t="s">
        <v>194</v>
      </c>
      <c r="G421" s="171" t="s">
        <v>177</v>
      </c>
      <c r="H421" s="176">
        <v>1</v>
      </c>
      <c r="I421" s="177">
        <v>0</v>
      </c>
      <c r="J421" s="175">
        <v>46044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-4.43</v>
      </c>
    </row>
    <row r="422" spans="1:16" ht="19.5" customHeight="1">
      <c r="A422" s="171" t="s">
        <v>580</v>
      </c>
      <c r="B422" s="175">
        <v>46044</v>
      </c>
      <c r="C422" s="171" t="s">
        <v>507</v>
      </c>
      <c r="D422" s="171" t="s">
        <v>508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-5</v>
      </c>
    </row>
    <row r="423" spans="1:16" ht="19.5" customHeight="1">
      <c r="A423" s="171" t="s">
        <v>580</v>
      </c>
      <c r="B423" s="175">
        <v>46044</v>
      </c>
      <c r="C423" s="171" t="s">
        <v>115</v>
      </c>
      <c r="D423" s="171" t="s">
        <v>510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-10</v>
      </c>
    </row>
    <row r="424" spans="1:16" ht="19.5" customHeight="1">
      <c r="A424" s="171" t="s">
        <v>580</v>
      </c>
      <c r="B424" s="175">
        <v>46044</v>
      </c>
      <c r="C424" s="171" t="s">
        <v>115</v>
      </c>
      <c r="D424" s="171" t="s">
        <v>135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0</v>
      </c>
      <c r="J424" s="175">
        <v>46038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56.53</v>
      </c>
    </row>
    <row r="425" spans="1:16" ht="19.5" customHeight="1">
      <c r="A425" s="171" t="s">
        <v>635</v>
      </c>
      <c r="B425" s="175">
        <v>46044</v>
      </c>
      <c r="C425" s="171" t="s">
        <v>110</v>
      </c>
      <c r="D425" s="171" t="s">
        <v>24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>
        <v>46</v>
      </c>
      <c r="P425" s="179">
        <v>-56.94</v>
      </c>
    </row>
    <row r="426" spans="1:16" ht="19.5" customHeight="1">
      <c r="A426" s="171" t="s">
        <v>635</v>
      </c>
      <c r="B426" s="175">
        <v>46044</v>
      </c>
      <c r="C426" s="171" t="s">
        <v>115</v>
      </c>
      <c r="D426" s="171" t="s">
        <v>116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-14.83</v>
      </c>
    </row>
    <row r="427" spans="1:16" ht="19.5" customHeight="1">
      <c r="A427" s="171" t="s">
        <v>635</v>
      </c>
      <c r="B427" s="175">
        <v>46044</v>
      </c>
      <c r="C427" s="171" t="s">
        <v>110</v>
      </c>
      <c r="D427" s="171" t="s">
        <v>117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customHeight="1">
      <c r="A428" s="171" t="s">
        <v>635</v>
      </c>
      <c r="B428" s="175">
        <v>46044</v>
      </c>
      <c r="C428" s="171" t="s">
        <v>110</v>
      </c>
      <c r="D428" s="171" t="s">
        <v>118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-56.94</v>
      </c>
    </row>
    <row r="429" spans="1:16" ht="19.5" customHeight="1">
      <c r="A429" s="171" t="s">
        <v>635</v>
      </c>
      <c r="B429" s="175">
        <v>46044</v>
      </c>
      <c r="C429" s="171" t="s">
        <v>115</v>
      </c>
      <c r="D429" s="171" t="s">
        <v>119</v>
      </c>
      <c r="E429" s="171" t="s">
        <v>77</v>
      </c>
      <c r="F429" s="171" t="s">
        <v>194</v>
      </c>
      <c r="G429" s="171" t="s">
        <v>177</v>
      </c>
      <c r="H429" s="176">
        <v>1</v>
      </c>
      <c r="I429" s="177">
        <v>0</v>
      </c>
      <c r="J429" s="175">
        <v>46035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customHeight="1">
      <c r="A430" s="171" t="s">
        <v>636</v>
      </c>
      <c r="B430" s="175">
        <v>46044</v>
      </c>
      <c r="C430" s="171" t="s">
        <v>110</v>
      </c>
      <c r="D430" s="171" t="s">
        <v>24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>
        <v>51</v>
      </c>
      <c r="P430" s="179">
        <v>-46.77</v>
      </c>
    </row>
    <row r="431" spans="1:16" ht="19.5" customHeight="1">
      <c r="A431" s="171" t="s">
        <v>636</v>
      </c>
      <c r="B431" s="175">
        <v>46044</v>
      </c>
      <c r="C431" s="171" t="s">
        <v>115</v>
      </c>
      <c r="D431" s="171" t="s">
        <v>116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-10.76</v>
      </c>
    </row>
    <row r="432" spans="1:16" ht="19.5" customHeight="1">
      <c r="A432" s="171" t="s">
        <v>636</v>
      </c>
      <c r="B432" s="175">
        <v>46044</v>
      </c>
      <c r="C432" s="171" t="s">
        <v>110</v>
      </c>
      <c r="D432" s="171" t="s">
        <v>117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636</v>
      </c>
      <c r="B433" s="175">
        <v>46044</v>
      </c>
      <c r="C433" s="171" t="s">
        <v>110</v>
      </c>
      <c r="D433" s="171" t="s">
        <v>118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-46.77</v>
      </c>
    </row>
    <row r="434" spans="1:16" ht="19.5" customHeight="1">
      <c r="A434" s="171" t="s">
        <v>636</v>
      </c>
      <c r="B434" s="175">
        <v>46044</v>
      </c>
      <c r="C434" s="171" t="s">
        <v>115</v>
      </c>
      <c r="D434" s="171" t="s">
        <v>119</v>
      </c>
      <c r="E434" s="171" t="s">
        <v>42</v>
      </c>
      <c r="F434" s="171" t="s">
        <v>248</v>
      </c>
      <c r="G434" s="171" t="s">
        <v>112</v>
      </c>
      <c r="H434" s="176">
        <v>1</v>
      </c>
      <c r="I434" s="177">
        <v>0</v>
      </c>
      <c r="J434" s="175">
        <v>46040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-15</v>
      </c>
    </row>
    <row r="435" spans="1:16" ht="19.5" customHeight="1">
      <c r="A435" s="171" t="s">
        <v>637</v>
      </c>
      <c r="B435" s="175">
        <v>46044</v>
      </c>
      <c r="C435" s="171" t="s">
        <v>110</v>
      </c>
      <c r="D435" s="171" t="s">
        <v>24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>
        <v>52</v>
      </c>
      <c r="P435" s="179">
        <v>-46</v>
      </c>
    </row>
    <row r="436" spans="1:16" ht="19.5" customHeight="1">
      <c r="A436" s="171" t="s">
        <v>637</v>
      </c>
      <c r="B436" s="175">
        <v>46044</v>
      </c>
      <c r="C436" s="171" t="s">
        <v>110</v>
      </c>
      <c r="D436" s="171" t="s">
        <v>117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637</v>
      </c>
      <c r="B437" s="175">
        <v>46044</v>
      </c>
      <c r="C437" s="171" t="s">
        <v>110</v>
      </c>
      <c r="D437" s="171" t="s">
        <v>118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-46</v>
      </c>
    </row>
    <row r="438" spans="1:16" ht="19.5" customHeight="1">
      <c r="A438" s="171" t="s">
        <v>638</v>
      </c>
      <c r="B438" s="175">
        <v>46044</v>
      </c>
      <c r="C438" s="171" t="s">
        <v>110</v>
      </c>
      <c r="D438" s="171" t="s">
        <v>24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>
        <v>53</v>
      </c>
      <c r="P438" s="179">
        <v>-46.77</v>
      </c>
    </row>
    <row r="439" spans="1:16" ht="19.5" customHeight="1">
      <c r="A439" s="171" t="s">
        <v>638</v>
      </c>
      <c r="B439" s="175">
        <v>46044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-13.28</v>
      </c>
    </row>
    <row r="440" spans="1:16" ht="19.5" customHeight="1">
      <c r="A440" s="171" t="s">
        <v>638</v>
      </c>
      <c r="B440" s="175">
        <v>46044</v>
      </c>
      <c r="C440" s="171" t="s">
        <v>110</v>
      </c>
      <c r="D440" s="171" t="s">
        <v>117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0</v>
      </c>
    </row>
    <row r="441" spans="1:16" ht="19.5" customHeight="1">
      <c r="A441" s="171" t="s">
        <v>638</v>
      </c>
      <c r="B441" s="175">
        <v>46044</v>
      </c>
      <c r="C441" s="171" t="s">
        <v>110</v>
      </c>
      <c r="D441" s="171" t="s">
        <v>118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-46.77</v>
      </c>
    </row>
    <row r="442" spans="1:16" ht="19.5" customHeight="1">
      <c r="A442" s="171" t="s">
        <v>638</v>
      </c>
      <c r="B442" s="175">
        <v>46044</v>
      </c>
      <c r="C442" s="171" t="s">
        <v>115</v>
      </c>
      <c r="D442" s="171" t="s">
        <v>119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46041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-15</v>
      </c>
    </row>
    <row r="443" spans="1:16" ht="19.5" customHeight="1">
      <c r="A443" s="171" t="s">
        <v>565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-274.26</v>
      </c>
    </row>
    <row r="444" spans="1:16" ht="19.5" customHeight="1">
      <c r="A444" s="171" t="s">
        <v>180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-423.73</v>
      </c>
    </row>
    <row r="445" spans="1:16" ht="19.5" customHeight="1">
      <c r="A445" s="171" t="s">
        <v>179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-372.87</v>
      </c>
    </row>
    <row r="446" spans="1:16" ht="19.5" customHeight="1">
      <c r="A446" s="171" t="s">
        <v>153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-392.78</v>
      </c>
    </row>
    <row r="447" spans="1:16" ht="19.5" customHeight="1">
      <c r="A447" s="171" t="s">
        <v>150</v>
      </c>
      <c r="B447" s="175">
        <v>46044</v>
      </c>
      <c r="C447" s="171" t="s">
        <v>151</v>
      </c>
      <c r="D447" s="171" t="s">
        <v>152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-1265.46</v>
      </c>
    </row>
    <row r="448" spans="1:16" ht="19.5" customHeight="1">
      <c r="A448" s="171" t="s">
        <v>155</v>
      </c>
      <c r="B448" s="175">
        <v>46044</v>
      </c>
      <c r="C448" s="171" t="s">
        <v>151</v>
      </c>
      <c r="D448" s="171" t="s">
        <v>156</v>
      </c>
      <c r="E448" s="171" t="s">
        <v>125</v>
      </c>
      <c r="F448" s="171" t="s">
        <v>125</v>
      </c>
      <c r="G448" s="171" t="s">
        <v>125</v>
      </c>
      <c r="H448" s="176">
        <v>0</v>
      </c>
      <c r="I448" s="177">
        <v>0</v>
      </c>
      <c r="J448" s="175">
        <v>46044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-660.93</v>
      </c>
    </row>
    <row r="449" spans="1:16" ht="19.5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-14.51</v>
      </c>
    </row>
    <row r="450" spans="1:16" ht="19.5" customHeight="1">
      <c r="A450" s="171" t="s">
        <v>640</v>
      </c>
      <c r="B450" s="175">
        <v>46045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46045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-7.49</v>
      </c>
    </row>
    <row r="451" spans="1:16" ht="19.5" customHeight="1">
      <c r="A451" s="171" t="s">
        <v>641</v>
      </c>
      <c r="B451" s="175">
        <v>46045</v>
      </c>
      <c r="C451" s="171" t="s">
        <v>110</v>
      </c>
      <c r="D451" s="171" t="s">
        <v>24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>
        <v>53</v>
      </c>
      <c r="P451" s="179">
        <v>-46.77</v>
      </c>
    </row>
    <row r="452" spans="1:16" ht="19.5" customHeight="1">
      <c r="A452" s="171" t="s">
        <v>641</v>
      </c>
      <c r="B452" s="175">
        <v>46045</v>
      </c>
      <c r="C452" s="171" t="s">
        <v>115</v>
      </c>
      <c r="D452" s="171" t="s">
        <v>116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-4.96</v>
      </c>
    </row>
    <row r="453" spans="1:16" ht="19.5" customHeight="1">
      <c r="A453" s="171" t="s">
        <v>641</v>
      </c>
      <c r="B453" s="175">
        <v>46045</v>
      </c>
      <c r="C453" s="171" t="s">
        <v>110</v>
      </c>
      <c r="D453" s="171" t="s">
        <v>117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0</v>
      </c>
    </row>
    <row r="454" spans="1:16" ht="19.5" customHeight="1">
      <c r="A454" s="171" t="s">
        <v>641</v>
      </c>
      <c r="B454" s="175">
        <v>46045</v>
      </c>
      <c r="C454" s="171" t="s">
        <v>110</v>
      </c>
      <c r="D454" s="171" t="s">
        <v>118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-46.77</v>
      </c>
    </row>
    <row r="455" spans="1:16" ht="19.5" customHeight="1">
      <c r="A455" s="171" t="s">
        <v>641</v>
      </c>
      <c r="B455" s="175">
        <v>46045</v>
      </c>
      <c r="C455" s="171" t="s">
        <v>115</v>
      </c>
      <c r="D455" s="171" t="s">
        <v>119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46041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-15</v>
      </c>
    </row>
    <row r="456" spans="1:16" ht="19.5" customHeight="1">
      <c r="A456" s="171" t="s">
        <v>642</v>
      </c>
      <c r="B456" s="175">
        <v>46045</v>
      </c>
      <c r="C456" s="171" t="s">
        <v>115</v>
      </c>
      <c r="D456" s="171" t="s">
        <v>135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0</v>
      </c>
      <c r="J456" s="175">
        <v>46045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-29.26</v>
      </c>
    </row>
    <row r="457" spans="1:16" ht="19.5" customHeight="1">
      <c r="A457" s="171" t="s">
        <v>562</v>
      </c>
      <c r="B457" s="175">
        <v>46045</v>
      </c>
      <c r="C457" s="171" t="s">
        <v>115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46041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4.34</v>
      </c>
    </row>
    <row r="458" spans="1:16" ht="19.5" customHeight="1">
      <c r="A458" s="171" t="s">
        <v>643</v>
      </c>
      <c r="B458" s="175">
        <v>46045</v>
      </c>
      <c r="C458" s="171" t="s">
        <v>110</v>
      </c>
      <c r="D458" s="171" t="s">
        <v>24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>
        <v>46</v>
      </c>
      <c r="P458" s="179">
        <v>-56.94</v>
      </c>
    </row>
    <row r="459" spans="1:16" ht="19.5" customHeight="1">
      <c r="A459" s="171" t="s">
        <v>643</v>
      </c>
      <c r="B459" s="175">
        <v>46045</v>
      </c>
      <c r="C459" s="171" t="s">
        <v>115</v>
      </c>
      <c r="D459" s="171" t="s">
        <v>116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-14.84</v>
      </c>
    </row>
    <row r="460" spans="1:16" ht="19.5" customHeight="1">
      <c r="A460" s="171" t="s">
        <v>643</v>
      </c>
      <c r="B460" s="175">
        <v>46045</v>
      </c>
      <c r="C460" s="171" t="s">
        <v>110</v>
      </c>
      <c r="D460" s="171" t="s">
        <v>117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0</v>
      </c>
    </row>
    <row r="461" spans="1:16" ht="19.5" customHeight="1">
      <c r="A461" s="171" t="s">
        <v>643</v>
      </c>
      <c r="B461" s="175">
        <v>46045</v>
      </c>
      <c r="C461" s="171" t="s">
        <v>110</v>
      </c>
      <c r="D461" s="171" t="s">
        <v>118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-56.94</v>
      </c>
    </row>
    <row r="462" spans="1:16" ht="19.5" customHeight="1">
      <c r="A462" s="171" t="s">
        <v>643</v>
      </c>
      <c r="B462" s="175">
        <v>46045</v>
      </c>
      <c r="C462" s="171" t="s">
        <v>115</v>
      </c>
      <c r="D462" s="171" t="s">
        <v>119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46035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</v>
      </c>
    </row>
    <row r="463" spans="1:16" ht="19.5" customHeight="1">
      <c r="A463" s="171" t="s">
        <v>644</v>
      </c>
      <c r="B463" s="175">
        <v>46045</v>
      </c>
      <c r="C463" s="171" t="s">
        <v>110</v>
      </c>
      <c r="D463" s="171" t="s">
        <v>24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0.43</v>
      </c>
      <c r="N463" s="176"/>
      <c r="O463" s="176">
        <v>52</v>
      </c>
      <c r="P463" s="179">
        <v>-146.22999999999999</v>
      </c>
    </row>
    <row r="464" spans="1:16" ht="19.5" customHeight="1">
      <c r="A464" s="171" t="s">
        <v>644</v>
      </c>
      <c r="B464" s="175">
        <v>46045</v>
      </c>
      <c r="C464" s="171" t="s">
        <v>127</v>
      </c>
      <c r="D464" s="171" t="s">
        <v>128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656.19</v>
      </c>
    </row>
    <row r="465" spans="1:16" ht="19.5" customHeight="1">
      <c r="A465" s="171" t="s">
        <v>644</v>
      </c>
      <c r="B465" s="175">
        <v>46045</v>
      </c>
      <c r="C465" s="171" t="s">
        <v>127</v>
      </c>
      <c r="D465" s="171" t="s">
        <v>129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6.56</v>
      </c>
    </row>
    <row r="466" spans="1:16" ht="19.5" customHeight="1">
      <c r="A466" s="171" t="s">
        <v>644</v>
      </c>
      <c r="B466" s="175">
        <v>46045</v>
      </c>
      <c r="C466" s="171" t="s">
        <v>127</v>
      </c>
      <c r="D466" s="171" t="s">
        <v>130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1007.25</v>
      </c>
    </row>
    <row r="467" spans="1:16" ht="19.5" customHeight="1">
      <c r="A467" s="171" t="s">
        <v>644</v>
      </c>
      <c r="B467" s="175">
        <v>46045</v>
      </c>
      <c r="C467" s="171" t="s">
        <v>131</v>
      </c>
      <c r="D467" s="171" t="s">
        <v>132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-718.1</v>
      </c>
    </row>
    <row r="468" spans="1:16" ht="19.5" customHeight="1">
      <c r="A468" s="171" t="s">
        <v>644</v>
      </c>
      <c r="B468" s="175">
        <v>46045</v>
      </c>
      <c r="C468" s="171" t="s">
        <v>115</v>
      </c>
      <c r="D468" s="171" t="s">
        <v>116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46042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-10.35</v>
      </c>
    </row>
    <row r="469" spans="1:16" ht="19.5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49</v>
      </c>
      <c r="F469" s="171" t="s">
        <v>490</v>
      </c>
      <c r="G469" s="171" t="s">
        <v>112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-15.36</v>
      </c>
    </row>
    <row r="470" spans="1:16" ht="19.5" customHeight="1">
      <c r="A470" s="171" t="s">
        <v>646</v>
      </c>
      <c r="B470" s="175">
        <v>46045</v>
      </c>
      <c r="C470" s="171" t="s">
        <v>115</v>
      </c>
      <c r="D470" s="171" t="s">
        <v>135</v>
      </c>
      <c r="E470" s="171" t="s">
        <v>44</v>
      </c>
      <c r="F470" s="171" t="s">
        <v>213</v>
      </c>
      <c r="G470" s="171" t="s">
        <v>214</v>
      </c>
      <c r="H470" s="176">
        <v>1</v>
      </c>
      <c r="I470" s="177">
        <v>0</v>
      </c>
      <c r="J470" s="175">
        <v>46045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-13.28</v>
      </c>
    </row>
    <row r="471" spans="1:16" ht="19.5" customHeight="1">
      <c r="A471" s="171" t="s">
        <v>647</v>
      </c>
      <c r="B471" s="175">
        <v>46045</v>
      </c>
      <c r="C471" s="171" t="s">
        <v>110</v>
      </c>
      <c r="D471" s="171" t="s">
        <v>24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0.43</v>
      </c>
      <c r="N471" s="176"/>
      <c r="O471" s="176">
        <v>52</v>
      </c>
      <c r="P471" s="179">
        <v>-117.45</v>
      </c>
    </row>
    <row r="472" spans="1:16" ht="19.5" customHeight="1">
      <c r="A472" s="171" t="s">
        <v>647</v>
      </c>
      <c r="B472" s="175">
        <v>46045</v>
      </c>
      <c r="C472" s="171" t="s">
        <v>127</v>
      </c>
      <c r="D472" s="171" t="s">
        <v>128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309.52</v>
      </c>
    </row>
    <row r="473" spans="1:16" ht="19.5" customHeight="1">
      <c r="A473" s="171" t="s">
        <v>647</v>
      </c>
      <c r="B473" s="175">
        <v>46045</v>
      </c>
      <c r="C473" s="171" t="s">
        <v>127</v>
      </c>
      <c r="D473" s="171" t="s">
        <v>129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3.1</v>
      </c>
    </row>
    <row r="474" spans="1:16" ht="19.5" customHeight="1">
      <c r="A474" s="171" t="s">
        <v>647</v>
      </c>
      <c r="B474" s="175">
        <v>46045</v>
      </c>
      <c r="C474" s="171" t="s">
        <v>127</v>
      </c>
      <c r="D474" s="171" t="s">
        <v>130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578.38</v>
      </c>
    </row>
    <row r="475" spans="1:16" ht="19.5" customHeight="1">
      <c r="A475" s="171" t="s">
        <v>647</v>
      </c>
      <c r="B475" s="175">
        <v>46045</v>
      </c>
      <c r="C475" s="171" t="s">
        <v>131</v>
      </c>
      <c r="D475" s="171" t="s">
        <v>132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-383.13</v>
      </c>
    </row>
    <row r="476" spans="1:16" ht="19.5" customHeight="1">
      <c r="A476" s="171" t="s">
        <v>647</v>
      </c>
      <c r="B476" s="175">
        <v>46045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891</v>
      </c>
      <c r="J476" s="175">
        <v>46043</v>
      </c>
      <c r="K476" s="171" t="s">
        <v>113</v>
      </c>
      <c r="L476" s="171" t="s">
        <v>114</v>
      </c>
      <c r="M476" s="178">
        <v>0.43</v>
      </c>
      <c r="N476" s="176"/>
      <c r="O476" s="176"/>
      <c r="P476" s="179">
        <v>-3.53</v>
      </c>
    </row>
    <row r="477" spans="1:16" ht="19.5" customHeight="1">
      <c r="A477" s="171" t="s">
        <v>648</v>
      </c>
      <c r="B477" s="175">
        <v>46045</v>
      </c>
      <c r="C477" s="171" t="s">
        <v>110</v>
      </c>
      <c r="D477" s="171" t="s">
        <v>24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0.43</v>
      </c>
      <c r="N477" s="176"/>
      <c r="O477" s="176">
        <v>48</v>
      </c>
      <c r="P477" s="179">
        <v>-141.87</v>
      </c>
    </row>
    <row r="478" spans="1:16" ht="19.5" customHeight="1">
      <c r="A478" s="171" t="s">
        <v>648</v>
      </c>
      <c r="B478" s="175">
        <v>46045</v>
      </c>
      <c r="C478" s="171" t="s">
        <v>127</v>
      </c>
      <c r="D478" s="171" t="s">
        <v>128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645.1</v>
      </c>
    </row>
    <row r="479" spans="1:16" ht="19.5" customHeight="1">
      <c r="A479" s="171" t="s">
        <v>648</v>
      </c>
      <c r="B479" s="175">
        <v>46045</v>
      </c>
      <c r="C479" s="171" t="s">
        <v>127</v>
      </c>
      <c r="D479" s="171" t="s">
        <v>129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0</v>
      </c>
    </row>
    <row r="480" spans="1:16" ht="19.5" customHeight="1">
      <c r="A480" s="171" t="s">
        <v>648</v>
      </c>
      <c r="B480" s="175">
        <v>46045</v>
      </c>
      <c r="C480" s="171" t="s">
        <v>127</v>
      </c>
      <c r="D480" s="171" t="s">
        <v>130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1024.9000000000001</v>
      </c>
    </row>
    <row r="481" spans="1:16" ht="19.5" customHeight="1">
      <c r="A481" s="171" t="s">
        <v>648</v>
      </c>
      <c r="B481" s="175">
        <v>46045</v>
      </c>
      <c r="C481" s="171" t="s">
        <v>131</v>
      </c>
      <c r="D481" s="171" t="s">
        <v>132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-718.1</v>
      </c>
    </row>
    <row r="482" spans="1:16" ht="19.5" customHeight="1">
      <c r="A482" s="171" t="s">
        <v>648</v>
      </c>
      <c r="B482" s="175">
        <v>46045</v>
      </c>
      <c r="C482" s="171" t="s">
        <v>115</v>
      </c>
      <c r="D482" s="171" t="s">
        <v>116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-16.16</v>
      </c>
    </row>
    <row r="483" spans="1:16" ht="19.5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46043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-5.88</v>
      </c>
    </row>
    <row r="484" spans="1:16" ht="19.5" customHeight="1">
      <c r="A484" s="171" t="s">
        <v>648</v>
      </c>
      <c r="B484" s="175">
        <v>46045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-5.61</v>
      </c>
    </row>
    <row r="485" spans="1:16" ht="19.5" customHeight="1">
      <c r="A485" s="171" t="s">
        <v>649</v>
      </c>
      <c r="B485" s="175">
        <v>46045</v>
      </c>
      <c r="C485" s="171" t="s">
        <v>110</v>
      </c>
      <c r="D485" s="171" t="s">
        <v>24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0.43</v>
      </c>
      <c r="N485" s="176"/>
      <c r="O485" s="176">
        <v>51</v>
      </c>
      <c r="P485" s="179">
        <v>-290.97000000000003</v>
      </c>
    </row>
    <row r="486" spans="1:16" ht="19.5" customHeight="1">
      <c r="A486" s="171" t="s">
        <v>649</v>
      </c>
      <c r="B486" s="175">
        <v>46045</v>
      </c>
      <c r="C486" s="171" t="s">
        <v>127</v>
      </c>
      <c r="D486" s="171" t="s">
        <v>128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2126.67</v>
      </c>
    </row>
    <row r="487" spans="1:16" ht="19.5" customHeight="1">
      <c r="A487" s="171" t="s">
        <v>649</v>
      </c>
      <c r="B487" s="175">
        <v>46045</v>
      </c>
      <c r="C487" s="171" t="s">
        <v>127</v>
      </c>
      <c r="D487" s="171" t="s">
        <v>129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21.27</v>
      </c>
    </row>
    <row r="488" spans="1:16" ht="19.5" customHeight="1">
      <c r="A488" s="171" t="s">
        <v>649</v>
      </c>
      <c r="B488" s="175">
        <v>46045</v>
      </c>
      <c r="C488" s="171" t="s">
        <v>127</v>
      </c>
      <c r="D488" s="171" t="s">
        <v>130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2792.06</v>
      </c>
    </row>
    <row r="489" spans="1:16" ht="19.5" customHeight="1">
      <c r="A489" s="171" t="s">
        <v>649</v>
      </c>
      <c r="B489" s="175">
        <v>46045</v>
      </c>
      <c r="C489" s="171" t="s">
        <v>131</v>
      </c>
      <c r="D489" s="171" t="s">
        <v>132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-2124.1999999999998</v>
      </c>
    </row>
    <row r="490" spans="1:16" ht="19.5" customHeight="1">
      <c r="A490" s="171" t="s">
        <v>649</v>
      </c>
      <c r="B490" s="175">
        <v>46045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4940</v>
      </c>
      <c r="J490" s="175">
        <v>46040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-17.350000000000001</v>
      </c>
    </row>
    <row r="491" spans="1:16" ht="19.5" customHeight="1">
      <c r="A491" s="171" t="s">
        <v>650</v>
      </c>
      <c r="B491" s="175">
        <v>46045</v>
      </c>
      <c r="C491" s="171" t="s">
        <v>115</v>
      </c>
      <c r="D491" s="171" t="s">
        <v>135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46045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-2.02</v>
      </c>
    </row>
    <row r="492" spans="1:16" ht="19.5" customHeight="1">
      <c r="A492" s="171" t="s">
        <v>649</v>
      </c>
      <c r="B492" s="175">
        <v>46045</v>
      </c>
      <c r="C492" s="171" t="s">
        <v>115</v>
      </c>
      <c r="D492" s="171" t="s">
        <v>135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46040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-40.409999999999997</v>
      </c>
    </row>
    <row r="493" spans="1:16" ht="19.5" customHeight="1">
      <c r="A493" s="171" t="s">
        <v>651</v>
      </c>
      <c r="B493" s="175">
        <v>46045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>
        <v>51</v>
      </c>
      <c r="P493" s="179">
        <v>-46.77</v>
      </c>
    </row>
    <row r="494" spans="1:16" ht="19.5" customHeight="1">
      <c r="A494" s="171" t="s">
        <v>651</v>
      </c>
      <c r="B494" s="175">
        <v>46045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-12.03</v>
      </c>
    </row>
    <row r="495" spans="1:16" ht="19.5" customHeight="1">
      <c r="A495" s="171" t="s">
        <v>651</v>
      </c>
      <c r="B495" s="175">
        <v>46045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customHeight="1">
      <c r="A496" s="171" t="s">
        <v>651</v>
      </c>
      <c r="B496" s="175">
        <v>46045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customHeight="1">
      <c r="A497" s="171" t="s">
        <v>651</v>
      </c>
      <c r="B497" s="175">
        <v>46045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customHeight="1">
      <c r="A498" s="171" t="s">
        <v>652</v>
      </c>
      <c r="B498" s="175">
        <v>46045</v>
      </c>
      <c r="C498" s="171" t="s">
        <v>110</v>
      </c>
      <c r="D498" s="171" t="s">
        <v>24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0.43</v>
      </c>
      <c r="N498" s="176"/>
      <c r="O498" s="176">
        <v>53</v>
      </c>
      <c r="P498" s="179">
        <v>-148.38</v>
      </c>
    </row>
    <row r="499" spans="1:16" ht="19.5" customHeight="1">
      <c r="A499" s="171" t="s">
        <v>652</v>
      </c>
      <c r="B499" s="175">
        <v>46045</v>
      </c>
      <c r="C499" s="171" t="s">
        <v>127</v>
      </c>
      <c r="D499" s="171" t="s">
        <v>128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616.19000000000005</v>
      </c>
    </row>
    <row r="500" spans="1:16" ht="19.5" customHeight="1">
      <c r="A500" s="171" t="s">
        <v>652</v>
      </c>
      <c r="B500" s="175">
        <v>46045</v>
      </c>
      <c r="C500" s="171" t="s">
        <v>127</v>
      </c>
      <c r="D500" s="171" t="s">
        <v>129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6.16</v>
      </c>
    </row>
    <row r="501" spans="1:16" ht="19.5" customHeight="1">
      <c r="A501" s="171" t="s">
        <v>652</v>
      </c>
      <c r="B501" s="175">
        <v>46045</v>
      </c>
      <c r="C501" s="171" t="s">
        <v>127</v>
      </c>
      <c r="D501" s="171" t="s">
        <v>130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1047.6500000000001</v>
      </c>
    </row>
    <row r="502" spans="1:16" ht="19.5" customHeight="1">
      <c r="A502" s="171" t="s">
        <v>652</v>
      </c>
      <c r="B502" s="175">
        <v>46045</v>
      </c>
      <c r="C502" s="171" t="s">
        <v>131</v>
      </c>
      <c r="D502" s="171" t="s">
        <v>132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-718.1</v>
      </c>
    </row>
    <row r="503" spans="1:16" ht="19.5" customHeight="1">
      <c r="A503" s="171" t="s">
        <v>652</v>
      </c>
      <c r="B503" s="175">
        <v>46045</v>
      </c>
      <c r="C503" s="171" t="s">
        <v>115</v>
      </c>
      <c r="D503" s="171" t="s">
        <v>116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1670</v>
      </c>
      <c r="J503" s="175">
        <v>46041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-15.34</v>
      </c>
    </row>
    <row r="504" spans="1:16" ht="19.5" customHeight="1">
      <c r="A504" s="171" t="s">
        <v>653</v>
      </c>
      <c r="B504" s="175">
        <v>46045</v>
      </c>
      <c r="C504" s="171" t="s">
        <v>507</v>
      </c>
      <c r="D504" s="171" t="s">
        <v>508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-5</v>
      </c>
    </row>
    <row r="505" spans="1:16" ht="19.5" customHeight="1">
      <c r="A505" s="171" t="s">
        <v>653</v>
      </c>
      <c r="B505" s="175">
        <v>46045</v>
      </c>
      <c r="C505" s="171" t="s">
        <v>115</v>
      </c>
      <c r="D505" s="171" t="s">
        <v>510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0</v>
      </c>
      <c r="J505" s="175">
        <v>46040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-10</v>
      </c>
    </row>
    <row r="506" spans="1:16" ht="19.5" customHeight="1">
      <c r="A506" s="171" t="s">
        <v>654</v>
      </c>
      <c r="B506" s="175">
        <v>46045</v>
      </c>
      <c r="C506" s="171" t="s">
        <v>110</v>
      </c>
      <c r="D506" s="171" t="s">
        <v>24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0.43</v>
      </c>
      <c r="N506" s="176"/>
      <c r="O506" s="176">
        <v>54</v>
      </c>
      <c r="P506" s="179">
        <v>-149.30000000000001</v>
      </c>
    </row>
    <row r="507" spans="1:16" ht="19.5" customHeight="1">
      <c r="A507" s="171" t="s">
        <v>654</v>
      </c>
      <c r="B507" s="175">
        <v>46045</v>
      </c>
      <c r="C507" s="171" t="s">
        <v>127</v>
      </c>
      <c r="D507" s="171" t="s">
        <v>128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928.57</v>
      </c>
    </row>
    <row r="508" spans="1:16" ht="19.5" customHeight="1">
      <c r="A508" s="171" t="s">
        <v>654</v>
      </c>
      <c r="B508" s="175">
        <v>46045</v>
      </c>
      <c r="C508" s="171" t="s">
        <v>127</v>
      </c>
      <c r="D508" s="171" t="s">
        <v>129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9.2899999999999991</v>
      </c>
    </row>
    <row r="509" spans="1:16" ht="19.5" customHeight="1">
      <c r="A509" s="171" t="s">
        <v>654</v>
      </c>
      <c r="B509" s="175">
        <v>46045</v>
      </c>
      <c r="C509" s="171" t="s">
        <v>127</v>
      </c>
      <c r="D509" s="171" t="s">
        <v>130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742.14</v>
      </c>
    </row>
    <row r="510" spans="1:16" ht="19.5" customHeight="1">
      <c r="A510" s="171" t="s">
        <v>654</v>
      </c>
      <c r="B510" s="175">
        <v>46045</v>
      </c>
      <c r="C510" s="171" t="s">
        <v>131</v>
      </c>
      <c r="D510" s="171" t="s">
        <v>132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-722.4</v>
      </c>
    </row>
    <row r="511" spans="1:16" ht="19.5" customHeight="1">
      <c r="A511" s="171" t="s">
        <v>654</v>
      </c>
      <c r="B511" s="175">
        <v>46045</v>
      </c>
      <c r="C511" s="171" t="s">
        <v>115</v>
      </c>
      <c r="D511" s="171" t="s">
        <v>116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1680</v>
      </c>
      <c r="J511" s="175">
        <v>46044</v>
      </c>
      <c r="K511" s="171" t="s">
        <v>113</v>
      </c>
      <c r="L511" s="171" t="s">
        <v>114</v>
      </c>
      <c r="M511" s="178">
        <v>0.43</v>
      </c>
      <c r="N511" s="176"/>
      <c r="O511" s="176"/>
      <c r="P511" s="179">
        <v>-15.93</v>
      </c>
    </row>
    <row r="512" spans="1:16" ht="19.5" customHeight="1">
      <c r="A512" s="171" t="s">
        <v>654</v>
      </c>
      <c r="B512" s="175">
        <v>46045</v>
      </c>
      <c r="C512" s="171" t="s">
        <v>115</v>
      </c>
      <c r="D512" s="171" t="s">
        <v>135</v>
      </c>
      <c r="E512" s="171" t="s">
        <v>42</v>
      </c>
      <c r="F512" s="171" t="s">
        <v>248</v>
      </c>
      <c r="G512" s="171" t="s">
        <v>112</v>
      </c>
      <c r="H512" s="176">
        <v>1</v>
      </c>
      <c r="I512" s="177">
        <v>0</v>
      </c>
      <c r="J512" s="175">
        <v>46044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-17.64</v>
      </c>
    </row>
    <row r="513" spans="1:16" ht="19.5" customHeight="1">
      <c r="A513" s="171" t="s">
        <v>655</v>
      </c>
      <c r="B513" s="175">
        <v>46045</v>
      </c>
      <c r="C513" s="171" t="s">
        <v>110</v>
      </c>
      <c r="D513" s="171" t="s">
        <v>24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0.43</v>
      </c>
      <c r="N513" s="176"/>
      <c r="O513" s="176">
        <v>54</v>
      </c>
      <c r="P513" s="179">
        <v>-154.59</v>
      </c>
    </row>
    <row r="514" spans="1:16" ht="19.5" customHeight="1">
      <c r="A514" s="171" t="s">
        <v>655</v>
      </c>
      <c r="B514" s="175">
        <v>46045</v>
      </c>
      <c r="C514" s="171" t="s">
        <v>127</v>
      </c>
      <c r="D514" s="171" t="s">
        <v>128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750.48</v>
      </c>
    </row>
    <row r="515" spans="1:16" ht="19.5" customHeight="1">
      <c r="A515" s="171" t="s">
        <v>655</v>
      </c>
      <c r="B515" s="175">
        <v>46045</v>
      </c>
      <c r="C515" s="171" t="s">
        <v>127</v>
      </c>
      <c r="D515" s="171" t="s">
        <v>129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7.5</v>
      </c>
    </row>
    <row r="516" spans="1:16" ht="19.5" customHeight="1">
      <c r="A516" s="171" t="s">
        <v>655</v>
      </c>
      <c r="B516" s="175">
        <v>46045</v>
      </c>
      <c r="C516" s="171" t="s">
        <v>127</v>
      </c>
      <c r="D516" s="171" t="s">
        <v>130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1057.02</v>
      </c>
    </row>
    <row r="517" spans="1:16" ht="19.5" customHeight="1">
      <c r="A517" s="171" t="s">
        <v>655</v>
      </c>
      <c r="B517" s="175">
        <v>46045</v>
      </c>
      <c r="C517" s="171" t="s">
        <v>131</v>
      </c>
      <c r="D517" s="171" t="s">
        <v>132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-780.45</v>
      </c>
    </row>
    <row r="518" spans="1:16" ht="19.5" customHeight="1">
      <c r="A518" s="171" t="s">
        <v>655</v>
      </c>
      <c r="B518" s="175">
        <v>46045</v>
      </c>
      <c r="C518" s="171" t="s">
        <v>115</v>
      </c>
      <c r="D518" s="171" t="s">
        <v>116</v>
      </c>
      <c r="E518" s="171" t="s">
        <v>44</v>
      </c>
      <c r="F518" s="171" t="s">
        <v>213</v>
      </c>
      <c r="G518" s="171" t="s">
        <v>214</v>
      </c>
      <c r="H518" s="176">
        <v>1</v>
      </c>
      <c r="I518" s="177">
        <v>1815</v>
      </c>
      <c r="J518" s="175">
        <v>46044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-9.8800000000000008</v>
      </c>
    </row>
    <row r="519" spans="1:16" ht="19.5" customHeight="1">
      <c r="A519" s="171" t="s">
        <v>656</v>
      </c>
      <c r="B519" s="175">
        <v>46045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0.43</v>
      </c>
      <c r="N519" s="176"/>
      <c r="O519" s="176">
        <v>51</v>
      </c>
      <c r="P519" s="179">
        <v>-147.08000000000001</v>
      </c>
    </row>
    <row r="520" spans="1:16" ht="19.5" customHeight="1">
      <c r="A520" s="171" t="s">
        <v>656</v>
      </c>
      <c r="B520" s="175">
        <v>46045</v>
      </c>
      <c r="C520" s="171" t="s">
        <v>127</v>
      </c>
      <c r="D520" s="171" t="s">
        <v>128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574.29</v>
      </c>
    </row>
    <row r="521" spans="1:16" ht="19.5" customHeight="1">
      <c r="A521" s="171" t="s">
        <v>656</v>
      </c>
      <c r="B521" s="175">
        <v>46045</v>
      </c>
      <c r="C521" s="171" t="s">
        <v>127</v>
      </c>
      <c r="D521" s="171" t="s">
        <v>129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5.74</v>
      </c>
    </row>
    <row r="522" spans="1:16" ht="19.5" customHeight="1">
      <c r="A522" s="171" t="s">
        <v>656</v>
      </c>
      <c r="B522" s="175">
        <v>46045</v>
      </c>
      <c r="C522" s="171" t="s">
        <v>127</v>
      </c>
      <c r="D522" s="171" t="s">
        <v>130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1089.97</v>
      </c>
    </row>
    <row r="523" spans="1:16" ht="19.5" customHeight="1">
      <c r="A523" s="171" t="s">
        <v>656</v>
      </c>
      <c r="B523" s="175">
        <v>46045</v>
      </c>
      <c r="C523" s="171" t="s">
        <v>131</v>
      </c>
      <c r="D523" s="171" t="s">
        <v>132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-718.1</v>
      </c>
    </row>
    <row r="524" spans="1:16" ht="19.5" customHeight="1">
      <c r="A524" s="171" t="s">
        <v>656</v>
      </c>
      <c r="B524" s="175">
        <v>46045</v>
      </c>
      <c r="C524" s="171" t="s">
        <v>115</v>
      </c>
      <c r="D524" s="171" t="s">
        <v>116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46039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-15.26</v>
      </c>
    </row>
    <row r="525" spans="1:16" ht="19.5" customHeight="1">
      <c r="A525" s="171" t="s">
        <v>262</v>
      </c>
      <c r="B525" s="175">
        <v>46045</v>
      </c>
      <c r="C525" s="171" t="s">
        <v>308</v>
      </c>
      <c r="D525" s="171" t="s">
        <v>419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-573.74</v>
      </c>
    </row>
    <row r="526" spans="1:16" ht="19.5" customHeight="1">
      <c r="A526" s="171" t="s">
        <v>262</v>
      </c>
      <c r="B526" s="175">
        <v>46045</v>
      </c>
      <c r="C526" s="171" t="s">
        <v>308</v>
      </c>
      <c r="D526" s="171" t="s">
        <v>129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-5.74</v>
      </c>
    </row>
    <row r="527" spans="1:16" ht="19.5" customHeight="1">
      <c r="A527" s="171" t="s">
        <v>262</v>
      </c>
      <c r="B527" s="175">
        <v>46045</v>
      </c>
      <c r="C527" s="171" t="s">
        <v>308</v>
      </c>
      <c r="D527" s="171" t="s">
        <v>130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-1090.52</v>
      </c>
    </row>
    <row r="528" spans="1:16" ht="19.5" customHeight="1">
      <c r="A528" s="171" t="s">
        <v>262</v>
      </c>
      <c r="B528" s="175">
        <v>46045</v>
      </c>
      <c r="C528" s="171" t="s">
        <v>131</v>
      </c>
      <c r="D528" s="171" t="s">
        <v>420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-1670</v>
      </c>
      <c r="J528" s="175">
        <v>46038</v>
      </c>
      <c r="K528" s="171" t="s">
        <v>113</v>
      </c>
      <c r="L528" s="171" t="s">
        <v>114</v>
      </c>
      <c r="M528" s="178">
        <v>0.43</v>
      </c>
      <c r="N528" s="176"/>
      <c r="O528" s="176"/>
      <c r="P528" s="179">
        <v>718.1</v>
      </c>
    </row>
    <row r="529" spans="1:16" ht="19.5" customHeight="1">
      <c r="A529" s="171" t="s">
        <v>656</v>
      </c>
      <c r="B529" s="175">
        <v>46045</v>
      </c>
      <c r="C529" s="171" t="s">
        <v>115</v>
      </c>
      <c r="D529" s="171" t="s">
        <v>135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46039</v>
      </c>
      <c r="K529" s="171" t="s">
        <v>125</v>
      </c>
      <c r="L529" s="171" t="s">
        <v>125</v>
      </c>
      <c r="M529" s="178">
        <v>0</v>
      </c>
      <c r="N529" s="176"/>
      <c r="O529" s="176"/>
      <c r="P529" s="179">
        <v>-10.91</v>
      </c>
    </row>
    <row r="530" spans="1:16" ht="19.5" customHeight="1">
      <c r="A530" s="171" t="s">
        <v>657</v>
      </c>
      <c r="B530" s="175">
        <v>46045</v>
      </c>
      <c r="C530" s="171" t="s">
        <v>110</v>
      </c>
      <c r="D530" s="171" t="s">
        <v>24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0.43</v>
      </c>
      <c r="N530" s="176"/>
      <c r="O530" s="176">
        <v>52</v>
      </c>
      <c r="P530" s="179">
        <v>-147.99</v>
      </c>
    </row>
    <row r="531" spans="1:16" ht="19.5" customHeight="1">
      <c r="A531" s="171" t="s">
        <v>657</v>
      </c>
      <c r="B531" s="175">
        <v>46045</v>
      </c>
      <c r="C531" s="171" t="s">
        <v>127</v>
      </c>
      <c r="D531" s="171" t="s">
        <v>128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928.57</v>
      </c>
    </row>
    <row r="532" spans="1:16" ht="19.5" customHeight="1">
      <c r="A532" s="171" t="s">
        <v>657</v>
      </c>
      <c r="B532" s="175">
        <v>46045</v>
      </c>
      <c r="C532" s="171" t="s">
        <v>127</v>
      </c>
      <c r="D532" s="171" t="s">
        <v>129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9.2899999999999991</v>
      </c>
    </row>
    <row r="533" spans="1:16" ht="19.5" customHeight="1">
      <c r="A533" s="171" t="s">
        <v>657</v>
      </c>
      <c r="B533" s="175">
        <v>46045</v>
      </c>
      <c r="C533" s="171" t="s">
        <v>127</v>
      </c>
      <c r="D533" s="171" t="s">
        <v>130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742.14</v>
      </c>
    </row>
    <row r="534" spans="1:16" ht="19.5" customHeight="1">
      <c r="A534" s="171" t="s">
        <v>657</v>
      </c>
      <c r="B534" s="175">
        <v>46045</v>
      </c>
      <c r="C534" s="171" t="s">
        <v>131</v>
      </c>
      <c r="D534" s="171" t="s">
        <v>132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-722.4</v>
      </c>
    </row>
    <row r="535" spans="1:16" ht="19.5" customHeight="1">
      <c r="A535" s="171" t="s">
        <v>657</v>
      </c>
      <c r="B535" s="175">
        <v>46045</v>
      </c>
      <c r="C535" s="171" t="s">
        <v>115</v>
      </c>
      <c r="D535" s="171" t="s">
        <v>116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1680</v>
      </c>
      <c r="J535" s="175">
        <v>46043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-8.83</v>
      </c>
    </row>
    <row r="536" spans="1:16" ht="19.5" customHeight="1">
      <c r="A536" s="171" t="s">
        <v>658</v>
      </c>
      <c r="B536" s="175">
        <v>46045</v>
      </c>
      <c r="C536" s="171" t="s">
        <v>110</v>
      </c>
      <c r="D536" s="171" t="s">
        <v>24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0.43</v>
      </c>
      <c r="N536" s="176"/>
      <c r="O536" s="176">
        <v>46</v>
      </c>
      <c r="P536" s="179">
        <v>-132.13999999999999</v>
      </c>
    </row>
    <row r="537" spans="1:16" ht="19.5" customHeight="1">
      <c r="A537" s="171" t="s">
        <v>658</v>
      </c>
      <c r="B537" s="175">
        <v>46045</v>
      </c>
      <c r="C537" s="171" t="s">
        <v>127</v>
      </c>
      <c r="D537" s="171" t="s">
        <v>128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727.88</v>
      </c>
    </row>
    <row r="538" spans="1:16" ht="19.5" customHeight="1">
      <c r="A538" s="171" t="s">
        <v>658</v>
      </c>
      <c r="B538" s="175">
        <v>46045</v>
      </c>
      <c r="C538" s="171" t="s">
        <v>127</v>
      </c>
      <c r="D538" s="171" t="s">
        <v>129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7.28</v>
      </c>
    </row>
    <row r="539" spans="1:16" ht="19.5" customHeight="1">
      <c r="A539" s="171" t="s">
        <v>658</v>
      </c>
      <c r="B539" s="175">
        <v>46045</v>
      </c>
      <c r="C539" s="171" t="s">
        <v>127</v>
      </c>
      <c r="D539" s="171" t="s">
        <v>130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803.84</v>
      </c>
    </row>
    <row r="540" spans="1:16" ht="19.5" customHeight="1">
      <c r="A540" s="171" t="s">
        <v>658</v>
      </c>
      <c r="B540" s="175">
        <v>46045</v>
      </c>
      <c r="C540" s="171" t="s">
        <v>131</v>
      </c>
      <c r="D540" s="171" t="s">
        <v>132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-661.77</v>
      </c>
    </row>
    <row r="541" spans="1:16" ht="19.5" customHeight="1">
      <c r="A541" s="171" t="s">
        <v>658</v>
      </c>
      <c r="B541" s="175">
        <v>46045</v>
      </c>
      <c r="C541" s="171" t="s">
        <v>115</v>
      </c>
      <c r="D541" s="171" t="s">
        <v>116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46030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-25</v>
      </c>
    </row>
    <row r="542" spans="1:16" ht="19.5" customHeight="1">
      <c r="A542" s="171" t="s">
        <v>262</v>
      </c>
      <c r="B542" s="175">
        <v>46045</v>
      </c>
      <c r="C542" s="171" t="s">
        <v>115</v>
      </c>
      <c r="D542" s="171" t="s">
        <v>135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46038</v>
      </c>
      <c r="K542" s="171" t="s">
        <v>125</v>
      </c>
      <c r="L542" s="171" t="s">
        <v>125</v>
      </c>
      <c r="M542" s="178">
        <v>0</v>
      </c>
      <c r="N542" s="176"/>
      <c r="O542" s="176"/>
      <c r="P542" s="179">
        <v>10.9</v>
      </c>
    </row>
    <row r="543" spans="1:16" ht="19.5" customHeight="1">
      <c r="A543" s="171" t="s">
        <v>659</v>
      </c>
      <c r="B543" s="175">
        <v>46045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>
        <v>50</v>
      </c>
      <c r="P543" s="179">
        <v>-46.77</v>
      </c>
    </row>
    <row r="544" spans="1:16" ht="19.5" customHeight="1">
      <c r="A544" s="171" t="s">
        <v>659</v>
      </c>
      <c r="B544" s="175">
        <v>46045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46033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-10.16</v>
      </c>
    </row>
    <row r="545" spans="1:16" ht="19.5" customHeight="1">
      <c r="A545" s="171" t="s">
        <v>660</v>
      </c>
      <c r="B545" s="175">
        <v>46045</v>
      </c>
      <c r="C545" s="171" t="s">
        <v>110</v>
      </c>
      <c r="D545" s="171" t="s">
        <v>24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>
        <v>51</v>
      </c>
      <c r="P545" s="179">
        <v>-46.77</v>
      </c>
    </row>
    <row r="546" spans="1:16" ht="19.5" customHeight="1">
      <c r="A546" s="171" t="s">
        <v>660</v>
      </c>
      <c r="B546" s="175">
        <v>46045</v>
      </c>
      <c r="C546" s="171" t="s">
        <v>110</v>
      </c>
      <c r="D546" s="171" t="s">
        <v>117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customHeight="1">
      <c r="A547" s="171" t="s">
        <v>660</v>
      </c>
      <c r="B547" s="175">
        <v>46045</v>
      </c>
      <c r="C547" s="171" t="s">
        <v>110</v>
      </c>
      <c r="D547" s="171" t="s">
        <v>118</v>
      </c>
      <c r="E547" s="171" t="s">
        <v>48</v>
      </c>
      <c r="F547" s="171" t="s">
        <v>198</v>
      </c>
      <c r="G547" s="171" t="s">
        <v>112</v>
      </c>
      <c r="H547" s="176">
        <v>1</v>
      </c>
      <c r="I547" s="177">
        <v>0</v>
      </c>
      <c r="J547" s="175">
        <v>46040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659</v>
      </c>
      <c r="B548" s="175">
        <v>46045</v>
      </c>
      <c r="C548" s="171" t="s">
        <v>110</v>
      </c>
      <c r="D548" s="171" t="s">
        <v>117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0</v>
      </c>
    </row>
    <row r="549" spans="1:16" ht="19.5" customHeight="1">
      <c r="A549" s="171" t="s">
        <v>659</v>
      </c>
      <c r="B549" s="175">
        <v>46045</v>
      </c>
      <c r="C549" s="171" t="s">
        <v>110</v>
      </c>
      <c r="D549" s="171" t="s">
        <v>118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-46.77</v>
      </c>
    </row>
    <row r="550" spans="1:16" ht="19.5" customHeight="1">
      <c r="A550" s="171" t="s">
        <v>659</v>
      </c>
      <c r="B550" s="175">
        <v>46045</v>
      </c>
      <c r="C550" s="171" t="s">
        <v>115</v>
      </c>
      <c r="D550" s="171" t="s">
        <v>119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46033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</v>
      </c>
    </row>
    <row r="551" spans="1:16" ht="19.5" customHeight="1">
      <c r="A551" s="171" t="s">
        <v>657</v>
      </c>
      <c r="B551" s="175">
        <v>46045</v>
      </c>
      <c r="C551" s="171" t="s">
        <v>115</v>
      </c>
      <c r="D551" s="171" t="s">
        <v>135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46043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-17.64</v>
      </c>
    </row>
    <row r="552" spans="1:16" ht="19.5" customHeight="1">
      <c r="A552" s="171" t="s">
        <v>661</v>
      </c>
      <c r="B552" s="175">
        <v>46045</v>
      </c>
      <c r="C552" s="171" t="s">
        <v>115</v>
      </c>
      <c r="D552" s="171" t="s">
        <v>135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46045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-4.2300000000000004</v>
      </c>
    </row>
    <row r="553" spans="1:16" ht="19.5" customHeight="1">
      <c r="A553" s="171" t="s">
        <v>662</v>
      </c>
      <c r="B553" s="175">
        <v>46045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0.43</v>
      </c>
      <c r="N553" s="176"/>
      <c r="O553" s="176">
        <v>54</v>
      </c>
      <c r="P553" s="179">
        <v>-148.9</v>
      </c>
    </row>
    <row r="554" spans="1:16" ht="19.5" customHeight="1">
      <c r="A554" s="171" t="s">
        <v>662</v>
      </c>
      <c r="B554" s="175">
        <v>46045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615.24</v>
      </c>
    </row>
    <row r="555" spans="1:16" ht="19.5" customHeight="1">
      <c r="A555" s="171" t="s">
        <v>662</v>
      </c>
      <c r="B555" s="175">
        <v>46045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6.15</v>
      </c>
    </row>
    <row r="556" spans="1:16" ht="19.5" customHeight="1">
      <c r="A556" s="171" t="s">
        <v>662</v>
      </c>
      <c r="B556" s="175">
        <v>46045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1048.6099999999999</v>
      </c>
    </row>
    <row r="557" spans="1:16" ht="19.5" customHeight="1">
      <c r="A557" s="171" t="s">
        <v>662</v>
      </c>
      <c r="B557" s="175">
        <v>46045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662</v>
      </c>
      <c r="B558" s="175">
        <v>46045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46044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-9.1300000000000008</v>
      </c>
    </row>
    <row r="559" spans="1:16" ht="19.5" customHeight="1">
      <c r="A559" s="171" t="s">
        <v>662</v>
      </c>
      <c r="B559" s="175">
        <v>46045</v>
      </c>
      <c r="C559" s="171" t="s">
        <v>115</v>
      </c>
      <c r="D559" s="171" t="s">
        <v>135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46044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-11.69</v>
      </c>
    </row>
    <row r="560" spans="1:16" ht="19.5" customHeight="1">
      <c r="A560" s="171" t="s">
        <v>663</v>
      </c>
      <c r="B560" s="175">
        <v>46045</v>
      </c>
      <c r="C560" s="171" t="s">
        <v>110</v>
      </c>
      <c r="D560" s="171" t="s">
        <v>24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0.43</v>
      </c>
      <c r="N560" s="176"/>
      <c r="O560" s="176">
        <v>52</v>
      </c>
      <c r="P560" s="179">
        <v>-275.39</v>
      </c>
    </row>
    <row r="561" spans="1:16" ht="19.5" customHeight="1">
      <c r="A561" s="171" t="s">
        <v>663</v>
      </c>
      <c r="B561" s="175">
        <v>46045</v>
      </c>
      <c r="C561" s="171" t="s">
        <v>127</v>
      </c>
      <c r="D561" s="171" t="s">
        <v>128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3153.33</v>
      </c>
    </row>
    <row r="562" spans="1:16" ht="19.5" customHeight="1">
      <c r="A562" s="171" t="s">
        <v>663</v>
      </c>
      <c r="B562" s="175">
        <v>46045</v>
      </c>
      <c r="C562" s="171" t="s">
        <v>127</v>
      </c>
      <c r="D562" s="171" t="s">
        <v>129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0</v>
      </c>
    </row>
    <row r="563" spans="1:16" ht="19.5" customHeight="1">
      <c r="A563" s="171" t="s">
        <v>663</v>
      </c>
      <c r="B563" s="175">
        <v>46045</v>
      </c>
      <c r="C563" s="171" t="s">
        <v>127</v>
      </c>
      <c r="D563" s="171" t="s">
        <v>130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1352.67</v>
      </c>
    </row>
    <row r="564" spans="1:16" ht="19.5" customHeight="1">
      <c r="A564" s="171" t="s">
        <v>663</v>
      </c>
      <c r="B564" s="175">
        <v>46045</v>
      </c>
      <c r="C564" s="171" t="s">
        <v>131</v>
      </c>
      <c r="D564" s="171" t="s">
        <v>132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-1937.58</v>
      </c>
    </row>
    <row r="565" spans="1:16" ht="19.5" customHeight="1">
      <c r="A565" s="171" t="s">
        <v>663</v>
      </c>
      <c r="B565" s="175">
        <v>46045</v>
      </c>
      <c r="C565" s="171" t="s">
        <v>115</v>
      </c>
      <c r="D565" s="171" t="s">
        <v>116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4506</v>
      </c>
      <c r="J565" s="175">
        <v>46043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-13.31</v>
      </c>
    </row>
    <row r="566" spans="1:16" ht="19.5" customHeight="1">
      <c r="A566" s="171" t="s">
        <v>663</v>
      </c>
      <c r="B566" s="175">
        <v>46045</v>
      </c>
      <c r="C566" s="171" t="s">
        <v>115</v>
      </c>
      <c r="D566" s="171" t="s">
        <v>135</v>
      </c>
      <c r="E566" s="171" t="s">
        <v>70</v>
      </c>
      <c r="F566" s="171" t="s">
        <v>509</v>
      </c>
      <c r="G566" s="171" t="s">
        <v>177</v>
      </c>
      <c r="H566" s="176">
        <v>1</v>
      </c>
      <c r="I566" s="177">
        <v>0</v>
      </c>
      <c r="J566" s="175">
        <v>46043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-28.7</v>
      </c>
    </row>
    <row r="567" spans="1:16" ht="19.5" customHeight="1">
      <c r="A567" s="171" t="s">
        <v>664</v>
      </c>
      <c r="B567" s="175">
        <v>46045</v>
      </c>
      <c r="C567" s="171" t="s">
        <v>110</v>
      </c>
      <c r="D567" s="171" t="s">
        <v>24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0.43</v>
      </c>
      <c r="N567" s="176"/>
      <c r="O567" s="176">
        <v>52</v>
      </c>
      <c r="P567" s="179">
        <v>-135.56</v>
      </c>
    </row>
    <row r="568" spans="1:16" ht="19.5" customHeight="1">
      <c r="A568" s="171" t="s">
        <v>664</v>
      </c>
      <c r="B568" s="175">
        <v>46045</v>
      </c>
      <c r="C568" s="171" t="s">
        <v>127</v>
      </c>
      <c r="D568" s="171" t="s">
        <v>128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538.53</v>
      </c>
    </row>
    <row r="569" spans="1:16" ht="19.5" customHeight="1">
      <c r="A569" s="171" t="s">
        <v>664</v>
      </c>
      <c r="B569" s="175">
        <v>46045</v>
      </c>
      <c r="C569" s="171" t="s">
        <v>127</v>
      </c>
      <c r="D569" s="171" t="s">
        <v>129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5.39</v>
      </c>
    </row>
    <row r="570" spans="1:16" ht="19.5" customHeight="1">
      <c r="A570" s="171" t="s">
        <v>664</v>
      </c>
      <c r="B570" s="175">
        <v>46045</v>
      </c>
      <c r="C570" s="171" t="s">
        <v>127</v>
      </c>
      <c r="D570" s="171" t="s">
        <v>130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815.08</v>
      </c>
    </row>
    <row r="571" spans="1:16" ht="19.5" customHeight="1">
      <c r="A571" s="171" t="s">
        <v>664</v>
      </c>
      <c r="B571" s="175">
        <v>46045</v>
      </c>
      <c r="C571" s="171" t="s">
        <v>131</v>
      </c>
      <c r="D571" s="171" t="s">
        <v>132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-584.37</v>
      </c>
    </row>
    <row r="572" spans="1:16" ht="19.5" customHeight="1">
      <c r="A572" s="171" t="s">
        <v>664</v>
      </c>
      <c r="B572" s="175">
        <v>46045</v>
      </c>
      <c r="C572" s="171" t="s">
        <v>115</v>
      </c>
      <c r="D572" s="171" t="s">
        <v>116</v>
      </c>
      <c r="E572" s="171" t="s">
        <v>48</v>
      </c>
      <c r="F572" s="171" t="s">
        <v>198</v>
      </c>
      <c r="G572" s="171" t="s">
        <v>112</v>
      </c>
      <c r="H572" s="176">
        <v>1</v>
      </c>
      <c r="I572" s="177">
        <v>1359</v>
      </c>
      <c r="J572" s="175">
        <v>46042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-9.52</v>
      </c>
    </row>
    <row r="573" spans="1:16" ht="19.5" customHeight="1">
      <c r="A573" s="171" t="s">
        <v>608</v>
      </c>
      <c r="B573" s="175">
        <v>46045</v>
      </c>
      <c r="C573" s="171" t="s">
        <v>308</v>
      </c>
      <c r="D573" s="171" t="s">
        <v>419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-2333.33</v>
      </c>
    </row>
    <row r="574" spans="1:16" ht="19.5" customHeight="1">
      <c r="A574" s="171" t="s">
        <v>608</v>
      </c>
      <c r="B574" s="175">
        <v>46045</v>
      </c>
      <c r="C574" s="171" t="s">
        <v>308</v>
      </c>
      <c r="D574" s="171" t="s">
        <v>129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-23.33</v>
      </c>
    </row>
    <row r="575" spans="1:16" ht="19.5" customHeight="1">
      <c r="A575" s="171" t="s">
        <v>608</v>
      </c>
      <c r="B575" s="175">
        <v>46045</v>
      </c>
      <c r="C575" s="171" t="s">
        <v>308</v>
      </c>
      <c r="D575" s="171" t="s">
        <v>130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-2583.34</v>
      </c>
    </row>
    <row r="576" spans="1:16" ht="19.5" customHeight="1">
      <c r="A576" s="171" t="s">
        <v>608</v>
      </c>
      <c r="B576" s="175">
        <v>46045</v>
      </c>
      <c r="C576" s="171" t="s">
        <v>131</v>
      </c>
      <c r="D576" s="171" t="s">
        <v>420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-4940</v>
      </c>
      <c r="J576" s="175">
        <v>46041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2124.1999999999998</v>
      </c>
    </row>
    <row r="577" spans="1:16" ht="19.5" customHeight="1">
      <c r="A577" s="171" t="s">
        <v>664</v>
      </c>
      <c r="B577" s="175">
        <v>46045</v>
      </c>
      <c r="C577" s="171" t="s">
        <v>115</v>
      </c>
      <c r="D577" s="171" t="s">
        <v>135</v>
      </c>
      <c r="E577" s="171" t="s">
        <v>48</v>
      </c>
      <c r="F577" s="171" t="s">
        <v>198</v>
      </c>
      <c r="G577" s="171" t="s">
        <v>112</v>
      </c>
      <c r="H577" s="176">
        <v>1</v>
      </c>
      <c r="I577" s="177">
        <v>0</v>
      </c>
      <c r="J577" s="175">
        <v>46042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-10.23</v>
      </c>
    </row>
    <row r="578" spans="1:16" ht="19.5" customHeight="1">
      <c r="A578" s="171" t="s">
        <v>608</v>
      </c>
      <c r="B578" s="175">
        <v>46045</v>
      </c>
      <c r="C578" s="171" t="s">
        <v>115</v>
      </c>
      <c r="D578" s="171" t="s">
        <v>135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0</v>
      </c>
      <c r="J578" s="175">
        <v>46041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44.33</v>
      </c>
    </row>
    <row r="579" spans="1:16" ht="19.5" customHeight="1">
      <c r="A579" s="171" t="s">
        <v>594</v>
      </c>
      <c r="B579" s="175">
        <v>46045</v>
      </c>
      <c r="C579" s="171" t="s">
        <v>115</v>
      </c>
      <c r="D579" s="171" t="s">
        <v>135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46043</v>
      </c>
      <c r="K579" s="171" t="s">
        <v>125</v>
      </c>
      <c r="L579" s="171" t="s">
        <v>125</v>
      </c>
      <c r="M579" s="178">
        <v>0</v>
      </c>
      <c r="N579" s="176"/>
      <c r="O579" s="176"/>
      <c r="P579" s="179">
        <v>10.95</v>
      </c>
    </row>
    <row r="580" spans="1:16" ht="19.5" customHeight="1">
      <c r="A580" s="171" t="s">
        <v>665</v>
      </c>
      <c r="B580" s="175">
        <v>46045</v>
      </c>
      <c r="C580" s="171" t="s">
        <v>110</v>
      </c>
      <c r="D580" s="171" t="s">
        <v>24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0.43</v>
      </c>
      <c r="N580" s="176"/>
      <c r="O580" s="176">
        <v>54</v>
      </c>
      <c r="P580" s="179">
        <v>-139.46</v>
      </c>
    </row>
    <row r="581" spans="1:16" ht="19.5" customHeight="1">
      <c r="A581" s="171" t="s">
        <v>665</v>
      </c>
      <c r="B581" s="175">
        <v>46045</v>
      </c>
      <c r="C581" s="171" t="s">
        <v>127</v>
      </c>
      <c r="D581" s="171" t="s">
        <v>128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800.38</v>
      </c>
    </row>
    <row r="582" spans="1:16" ht="19.5" customHeight="1">
      <c r="A582" s="171" t="s">
        <v>665</v>
      </c>
      <c r="B582" s="175">
        <v>46045</v>
      </c>
      <c r="C582" s="171" t="s">
        <v>127</v>
      </c>
      <c r="D582" s="171" t="s">
        <v>129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8</v>
      </c>
    </row>
    <row r="583" spans="1:16" ht="19.5" customHeight="1">
      <c r="A583" s="171" t="s">
        <v>665</v>
      </c>
      <c r="B583" s="175">
        <v>46045</v>
      </c>
      <c r="C583" s="171" t="s">
        <v>127</v>
      </c>
      <c r="D583" s="171" t="s">
        <v>130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620.62</v>
      </c>
    </row>
    <row r="584" spans="1:16" ht="19.5" customHeight="1">
      <c r="A584" s="171" t="s">
        <v>665</v>
      </c>
      <c r="B584" s="175">
        <v>46045</v>
      </c>
      <c r="C584" s="171" t="s">
        <v>131</v>
      </c>
      <c r="D584" s="171" t="s">
        <v>132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-614.47</v>
      </c>
    </row>
    <row r="585" spans="1:16" ht="19.5" customHeight="1">
      <c r="A585" s="171" t="s">
        <v>665</v>
      </c>
      <c r="B585" s="175">
        <v>46045</v>
      </c>
      <c r="C585" s="171" t="s">
        <v>115</v>
      </c>
      <c r="D585" s="171" t="s">
        <v>116</v>
      </c>
      <c r="E585" s="171" t="s">
        <v>49</v>
      </c>
      <c r="F585" s="171" t="s">
        <v>490</v>
      </c>
      <c r="G585" s="171" t="s">
        <v>112</v>
      </c>
      <c r="H585" s="176">
        <v>1</v>
      </c>
      <c r="I585" s="177">
        <v>1429</v>
      </c>
      <c r="J585" s="175">
        <v>46044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-6.53</v>
      </c>
    </row>
    <row r="586" spans="1:16" ht="19.5" customHeight="1">
      <c r="A586" s="171" t="s">
        <v>666</v>
      </c>
      <c r="B586" s="175">
        <v>46045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>
        <v>51</v>
      </c>
      <c r="P586" s="179">
        <v>-46.77</v>
      </c>
    </row>
    <row r="587" spans="1:16" ht="19.5" customHeight="1">
      <c r="A587" s="171" t="s">
        <v>666</v>
      </c>
      <c r="B587" s="175">
        <v>46045</v>
      </c>
      <c r="C587" s="171" t="s">
        <v>115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-10.15</v>
      </c>
    </row>
    <row r="588" spans="1:16" ht="19.5" customHeight="1">
      <c r="A588" s="171" t="s">
        <v>666</v>
      </c>
      <c r="B588" s="175">
        <v>46045</v>
      </c>
      <c r="C588" s="171" t="s">
        <v>110</v>
      </c>
      <c r="D588" s="171" t="s">
        <v>117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666</v>
      </c>
      <c r="B589" s="175">
        <v>46045</v>
      </c>
      <c r="C589" s="171" t="s">
        <v>110</v>
      </c>
      <c r="D589" s="171" t="s">
        <v>118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-46.77</v>
      </c>
    </row>
    <row r="590" spans="1:16" ht="19.5" customHeight="1">
      <c r="A590" s="171" t="s">
        <v>666</v>
      </c>
      <c r="B590" s="175">
        <v>46045</v>
      </c>
      <c r="C590" s="171" t="s">
        <v>115</v>
      </c>
      <c r="D590" s="171" t="s">
        <v>119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0</v>
      </c>
      <c r="J590" s="175">
        <v>46040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-15</v>
      </c>
    </row>
    <row r="591" spans="1:16" ht="19.5" customHeight="1">
      <c r="A591" s="171" t="s">
        <v>667</v>
      </c>
      <c r="B591" s="175">
        <v>46045</v>
      </c>
      <c r="C591" s="171" t="s">
        <v>110</v>
      </c>
      <c r="D591" s="171" t="s">
        <v>24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0.43</v>
      </c>
      <c r="N591" s="176"/>
      <c r="O591" s="176">
        <v>52</v>
      </c>
      <c r="P591" s="179">
        <v>-147.6</v>
      </c>
    </row>
    <row r="592" spans="1:16" ht="19.5" customHeight="1">
      <c r="A592" s="171" t="s">
        <v>667</v>
      </c>
      <c r="B592" s="175">
        <v>46045</v>
      </c>
      <c r="C592" s="171" t="s">
        <v>127</v>
      </c>
      <c r="D592" s="171" t="s">
        <v>128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576.19000000000005</v>
      </c>
    </row>
    <row r="593" spans="1:16" ht="19.5" customHeight="1">
      <c r="A593" s="171" t="s">
        <v>667</v>
      </c>
      <c r="B593" s="175">
        <v>46045</v>
      </c>
      <c r="C593" s="171" t="s">
        <v>127</v>
      </c>
      <c r="D593" s="171" t="s">
        <v>129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5.76</v>
      </c>
    </row>
    <row r="594" spans="1:16" ht="19.5" customHeight="1">
      <c r="A594" s="171" t="s">
        <v>667</v>
      </c>
      <c r="B594" s="175">
        <v>46045</v>
      </c>
      <c r="C594" s="171" t="s">
        <v>127</v>
      </c>
      <c r="D594" s="171" t="s">
        <v>130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1088.05</v>
      </c>
    </row>
    <row r="595" spans="1:16" ht="19.5" customHeight="1">
      <c r="A595" s="171" t="s">
        <v>667</v>
      </c>
      <c r="B595" s="175">
        <v>46045</v>
      </c>
      <c r="C595" s="171" t="s">
        <v>131</v>
      </c>
      <c r="D595" s="171" t="s">
        <v>132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-718.1</v>
      </c>
    </row>
    <row r="596" spans="1:16" ht="19.5" customHeight="1">
      <c r="A596" s="171" t="s">
        <v>667</v>
      </c>
      <c r="B596" s="175">
        <v>46045</v>
      </c>
      <c r="C596" s="171" t="s">
        <v>115</v>
      </c>
      <c r="D596" s="171" t="s">
        <v>116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1670</v>
      </c>
      <c r="J596" s="175">
        <v>46042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-11.16</v>
      </c>
    </row>
    <row r="597" spans="1:16" ht="19.5" customHeight="1">
      <c r="A597" s="171" t="s">
        <v>667</v>
      </c>
      <c r="B597" s="175">
        <v>46045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46042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-10.95</v>
      </c>
    </row>
    <row r="598" spans="1:16" ht="19.5" customHeight="1">
      <c r="A598" s="171" t="s">
        <v>668</v>
      </c>
      <c r="B598" s="175">
        <v>46045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0.43</v>
      </c>
      <c r="N598" s="176"/>
      <c r="O598" s="176">
        <v>53</v>
      </c>
      <c r="P598" s="179">
        <v>-115.35</v>
      </c>
    </row>
    <row r="599" spans="1:16" ht="19.5" customHeight="1">
      <c r="A599" s="171" t="s">
        <v>668</v>
      </c>
      <c r="B599" s="175">
        <v>46045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285.70999999999998</v>
      </c>
    </row>
    <row r="600" spans="1:16" ht="19.5" customHeight="1">
      <c r="A600" s="171" t="s">
        <v>668</v>
      </c>
      <c r="B600" s="175">
        <v>46045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2.86</v>
      </c>
    </row>
    <row r="601" spans="1:16" ht="19.5" customHeight="1">
      <c r="A601" s="171" t="s">
        <v>668</v>
      </c>
      <c r="B601" s="175">
        <v>46045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534.42999999999995</v>
      </c>
    </row>
    <row r="602" spans="1:16" ht="19.5" customHeight="1">
      <c r="A602" s="171" t="s">
        <v>668</v>
      </c>
      <c r="B602" s="175">
        <v>46045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823</v>
      </c>
      <c r="J602" s="175">
        <v>46041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-353.89</v>
      </c>
    </row>
    <row r="603" spans="1:16" ht="19.5" customHeight="1">
      <c r="A603" s="171" t="s">
        <v>668</v>
      </c>
      <c r="B603" s="175">
        <v>46045</v>
      </c>
      <c r="C603" s="171" t="s">
        <v>115</v>
      </c>
      <c r="D603" s="171" t="s">
        <v>135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46041</v>
      </c>
      <c r="K603" s="171" t="s">
        <v>125</v>
      </c>
      <c r="L603" s="171" t="s">
        <v>125</v>
      </c>
      <c r="M603" s="178">
        <v>0</v>
      </c>
      <c r="N603" s="176"/>
      <c r="O603" s="176"/>
      <c r="P603" s="179">
        <v>-5.43</v>
      </c>
    </row>
    <row r="604" spans="1:16" ht="19.5" customHeight="1">
      <c r="A604" s="171" t="s">
        <v>669</v>
      </c>
      <c r="B604" s="175">
        <v>46045</v>
      </c>
      <c r="C604" s="171" t="s">
        <v>110</v>
      </c>
      <c r="D604" s="171" t="s">
        <v>24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>
        <v>46</v>
      </c>
      <c r="P604" s="179">
        <v>-46.77</v>
      </c>
    </row>
    <row r="605" spans="1:16" ht="19.5" customHeight="1">
      <c r="A605" s="171" t="s">
        <v>669</v>
      </c>
      <c r="B605" s="175">
        <v>46045</v>
      </c>
      <c r="C605" s="171" t="s">
        <v>115</v>
      </c>
      <c r="D605" s="171" t="s">
        <v>116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-12.16</v>
      </c>
    </row>
    <row r="606" spans="1:16" ht="19.5" customHeight="1">
      <c r="A606" s="171" t="s">
        <v>669</v>
      </c>
      <c r="B606" s="175">
        <v>46045</v>
      </c>
      <c r="C606" s="171" t="s">
        <v>110</v>
      </c>
      <c r="D606" s="171" t="s">
        <v>117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customHeight="1">
      <c r="A607" s="171" t="s">
        <v>669</v>
      </c>
      <c r="B607" s="175">
        <v>46045</v>
      </c>
      <c r="C607" s="171" t="s">
        <v>110</v>
      </c>
      <c r="D607" s="171" t="s">
        <v>118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-46.77</v>
      </c>
    </row>
    <row r="608" spans="1:16" ht="19.5" customHeight="1">
      <c r="A608" s="171" t="s">
        <v>669</v>
      </c>
      <c r="B608" s="175">
        <v>46045</v>
      </c>
      <c r="C608" s="171" t="s">
        <v>115</v>
      </c>
      <c r="D608" s="171" t="s">
        <v>119</v>
      </c>
      <c r="E608" s="171" t="s">
        <v>41</v>
      </c>
      <c r="F608" s="171" t="s">
        <v>138</v>
      </c>
      <c r="G608" s="171" t="s">
        <v>112</v>
      </c>
      <c r="H608" s="176">
        <v>1</v>
      </c>
      <c r="I608" s="177">
        <v>0</v>
      </c>
      <c r="J608" s="175">
        <v>46035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customHeight="1">
      <c r="A609" s="171" t="s">
        <v>670</v>
      </c>
      <c r="B609" s="175">
        <v>46045</v>
      </c>
      <c r="C609" s="171" t="s">
        <v>115</v>
      </c>
      <c r="D609" s="171" t="s">
        <v>135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-4.49</v>
      </c>
    </row>
    <row r="610" spans="1:16" ht="19.5" customHeight="1">
      <c r="A610" s="171" t="s">
        <v>671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-222.56</v>
      </c>
    </row>
    <row r="611" spans="1:16" ht="19.5" customHeight="1">
      <c r="A611" s="171" t="s">
        <v>565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-314.73</v>
      </c>
    </row>
    <row r="612" spans="1:16" ht="19.5" customHeight="1">
      <c r="A612" s="171" t="s">
        <v>196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-483.47</v>
      </c>
    </row>
    <row r="613" spans="1:16" ht="19.5" customHeight="1">
      <c r="A613" s="171" t="s">
        <v>179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-379.75</v>
      </c>
    </row>
    <row r="614" spans="1:16" ht="19.5" customHeight="1">
      <c r="A614" s="171" t="s">
        <v>180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-434.13</v>
      </c>
    </row>
    <row r="615" spans="1:16" ht="19.5" customHeight="1">
      <c r="A615" s="171" t="s">
        <v>153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-287.66000000000003</v>
      </c>
    </row>
    <row r="616" spans="1:16" ht="19.5" customHeight="1">
      <c r="A616" s="171" t="s">
        <v>150</v>
      </c>
      <c r="B616" s="175">
        <v>46045</v>
      </c>
      <c r="C616" s="171" t="s">
        <v>151</v>
      </c>
      <c r="D616" s="171" t="s">
        <v>152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-1265.8399999999999</v>
      </c>
    </row>
    <row r="617" spans="1:16" ht="19.5" customHeight="1">
      <c r="A617" s="171" t="s">
        <v>155</v>
      </c>
      <c r="B617" s="175">
        <v>46045</v>
      </c>
      <c r="C617" s="171" t="s">
        <v>151</v>
      </c>
      <c r="D617" s="171" t="s">
        <v>156</v>
      </c>
      <c r="E617" s="171" t="s">
        <v>125</v>
      </c>
      <c r="F617" s="171" t="s">
        <v>125</v>
      </c>
      <c r="G617" s="171" t="s">
        <v>125</v>
      </c>
      <c r="H617" s="176">
        <v>0</v>
      </c>
      <c r="I617" s="177">
        <v>0</v>
      </c>
      <c r="J617" s="175">
        <v>46045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-3624.77</v>
      </c>
    </row>
    <row r="618" spans="1:16" ht="19.5" customHeight="1">
      <c r="A618" s="171" t="s">
        <v>672</v>
      </c>
      <c r="B618" s="175">
        <v>46046</v>
      </c>
      <c r="C618" s="171" t="s">
        <v>110</v>
      </c>
      <c r="D618" s="171" t="s">
        <v>24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>
        <v>44</v>
      </c>
      <c r="P618" s="179">
        <v>-46.77</v>
      </c>
    </row>
    <row r="619" spans="1:16" ht="19.5" customHeight="1">
      <c r="A619" s="171" t="s">
        <v>672</v>
      </c>
      <c r="B619" s="175">
        <v>46046</v>
      </c>
      <c r="C619" s="171" t="s">
        <v>115</v>
      </c>
      <c r="D619" s="171" t="s">
        <v>116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46028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-7.75</v>
      </c>
    </row>
    <row r="620" spans="1:16" ht="19.5" customHeight="1">
      <c r="A620" s="171" t="s">
        <v>673</v>
      </c>
      <c r="B620" s="175">
        <v>46046</v>
      </c>
      <c r="C620" s="171" t="s">
        <v>110</v>
      </c>
      <c r="D620" s="171" t="s">
        <v>117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0</v>
      </c>
    </row>
    <row r="621" spans="1:16" ht="19.5" customHeight="1">
      <c r="A621" s="171" t="s">
        <v>673</v>
      </c>
      <c r="B621" s="175">
        <v>46046</v>
      </c>
      <c r="C621" s="171" t="s">
        <v>110</v>
      </c>
      <c r="D621" s="171" t="s">
        <v>118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-46</v>
      </c>
    </row>
    <row r="622" spans="1:16" ht="19.5" customHeight="1">
      <c r="A622" s="171" t="s">
        <v>673</v>
      </c>
      <c r="B622" s="175">
        <v>46046</v>
      </c>
      <c r="C622" s="171" t="s">
        <v>115</v>
      </c>
      <c r="D622" s="171" t="s">
        <v>119</v>
      </c>
      <c r="E622" s="171" t="s">
        <v>48</v>
      </c>
      <c r="F622" s="171" t="s">
        <v>198</v>
      </c>
      <c r="G622" s="171" t="s">
        <v>112</v>
      </c>
      <c r="H622" s="176">
        <v>1</v>
      </c>
      <c r="I622" s="177">
        <v>0</v>
      </c>
      <c r="J622" s="175">
        <v>45990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-15</v>
      </c>
    </row>
    <row r="623" spans="1:16" ht="19.5" customHeight="1">
      <c r="A623" s="171" t="s">
        <v>672</v>
      </c>
      <c r="B623" s="175">
        <v>46046</v>
      </c>
      <c r="C623" s="171" t="s">
        <v>110</v>
      </c>
      <c r="D623" s="171" t="s">
        <v>117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customHeight="1">
      <c r="A624" s="171" t="s">
        <v>672</v>
      </c>
      <c r="B624" s="175">
        <v>46046</v>
      </c>
      <c r="C624" s="171" t="s">
        <v>110</v>
      </c>
      <c r="D624" s="171" t="s">
        <v>118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customHeight="1">
      <c r="A625" s="171" t="s">
        <v>673</v>
      </c>
      <c r="B625" s="175">
        <v>46046</v>
      </c>
      <c r="C625" s="171" t="s">
        <v>110</v>
      </c>
      <c r="D625" s="171" t="s">
        <v>24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>
        <v>47</v>
      </c>
      <c r="P625" s="179">
        <v>-46</v>
      </c>
    </row>
    <row r="626" spans="1:16" ht="19.5" customHeight="1">
      <c r="A626" s="171" t="s">
        <v>673</v>
      </c>
      <c r="B626" s="175">
        <v>46046</v>
      </c>
      <c r="C626" s="171" t="s">
        <v>115</v>
      </c>
      <c r="D626" s="171" t="s">
        <v>116</v>
      </c>
      <c r="E626" s="171" t="s">
        <v>48</v>
      </c>
      <c r="F626" s="171" t="s">
        <v>198</v>
      </c>
      <c r="G626" s="171" t="s">
        <v>112</v>
      </c>
      <c r="H626" s="176">
        <v>1</v>
      </c>
      <c r="I626" s="177">
        <v>0</v>
      </c>
      <c r="J626" s="175">
        <v>45990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-10.78</v>
      </c>
    </row>
    <row r="627" spans="1:16" ht="19.5" customHeight="1">
      <c r="A627" s="171" t="s">
        <v>674</v>
      </c>
      <c r="B627" s="175">
        <v>46046</v>
      </c>
      <c r="C627" s="171" t="s">
        <v>110</v>
      </c>
      <c r="D627" s="171" t="s">
        <v>24</v>
      </c>
      <c r="E627" s="171" t="s">
        <v>69</v>
      </c>
      <c r="F627" s="171" t="s">
        <v>675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>
        <v>50</v>
      </c>
      <c r="P627" s="179">
        <v>-56.94</v>
      </c>
    </row>
    <row r="628" spans="1:16" ht="19.5" customHeight="1">
      <c r="A628" s="171" t="s">
        <v>674</v>
      </c>
      <c r="B628" s="175">
        <v>46046</v>
      </c>
      <c r="C628" s="171" t="s">
        <v>115</v>
      </c>
      <c r="D628" s="171" t="s">
        <v>116</v>
      </c>
      <c r="E628" s="171" t="s">
        <v>69</v>
      </c>
      <c r="F628" s="171" t="s">
        <v>675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-12.02</v>
      </c>
    </row>
    <row r="629" spans="1:16" ht="19.5" customHeight="1">
      <c r="A629" s="171" t="s">
        <v>674</v>
      </c>
      <c r="B629" s="175">
        <v>46046</v>
      </c>
      <c r="C629" s="171" t="s">
        <v>110</v>
      </c>
      <c r="D629" s="171" t="s">
        <v>117</v>
      </c>
      <c r="E629" s="171" t="s">
        <v>69</v>
      </c>
      <c r="F629" s="171" t="s">
        <v>675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customHeight="1">
      <c r="A630" s="171" t="s">
        <v>674</v>
      </c>
      <c r="B630" s="175">
        <v>46046</v>
      </c>
      <c r="C630" s="171" t="s">
        <v>110</v>
      </c>
      <c r="D630" s="171" t="s">
        <v>118</v>
      </c>
      <c r="E630" s="171" t="s">
        <v>69</v>
      </c>
      <c r="F630" s="171" t="s">
        <v>675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-56.94</v>
      </c>
    </row>
    <row r="631" spans="1:16" ht="19.5" customHeight="1">
      <c r="A631" s="171" t="s">
        <v>674</v>
      </c>
      <c r="B631" s="175">
        <v>46046</v>
      </c>
      <c r="C631" s="171" t="s">
        <v>115</v>
      </c>
      <c r="D631" s="171" t="s">
        <v>119</v>
      </c>
      <c r="E631" s="171" t="s">
        <v>69</v>
      </c>
      <c r="F631" s="171" t="s">
        <v>675</v>
      </c>
      <c r="G631" s="171" t="s">
        <v>177</v>
      </c>
      <c r="H631" s="176">
        <v>1</v>
      </c>
      <c r="I631" s="177">
        <v>0</v>
      </c>
      <c r="J631" s="175">
        <v>46033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customHeight="1">
      <c r="A632" s="171" t="s">
        <v>676</v>
      </c>
      <c r="B632" s="175">
        <v>46046</v>
      </c>
      <c r="C632" s="171" t="s">
        <v>115</v>
      </c>
      <c r="D632" s="171" t="s">
        <v>135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125</v>
      </c>
      <c r="L632" s="171" t="s">
        <v>125</v>
      </c>
      <c r="M632" s="178">
        <v>0</v>
      </c>
      <c r="N632" s="176"/>
      <c r="O632" s="176"/>
      <c r="P632" s="179">
        <v>-15.2</v>
      </c>
    </row>
    <row r="633" spans="1:16" ht="19.5" customHeight="1">
      <c r="A633" s="171" t="s">
        <v>677</v>
      </c>
      <c r="B633" s="175">
        <v>46046</v>
      </c>
      <c r="C633" s="171" t="s">
        <v>110</v>
      </c>
      <c r="D633" s="171" t="s">
        <v>117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customHeight="1">
      <c r="A634" s="171" t="s">
        <v>677</v>
      </c>
      <c r="B634" s="175">
        <v>46046</v>
      </c>
      <c r="C634" s="171" t="s">
        <v>110</v>
      </c>
      <c r="D634" s="171" t="s">
        <v>118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-46.77</v>
      </c>
    </row>
    <row r="635" spans="1:16" ht="19.5" customHeight="1">
      <c r="A635" s="171" t="s">
        <v>677</v>
      </c>
      <c r="B635" s="175">
        <v>46046</v>
      </c>
      <c r="C635" s="171" t="s">
        <v>115</v>
      </c>
      <c r="D635" s="171" t="s">
        <v>119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customHeight="1">
      <c r="A636" s="171" t="s">
        <v>677</v>
      </c>
      <c r="B636" s="175">
        <v>46046</v>
      </c>
      <c r="C636" s="171" t="s">
        <v>110</v>
      </c>
      <c r="D636" s="171" t="s">
        <v>24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>
        <v>50</v>
      </c>
      <c r="P636" s="179">
        <v>-46.77</v>
      </c>
    </row>
    <row r="637" spans="1:16" ht="19.5" customHeight="1">
      <c r="A637" s="171" t="s">
        <v>677</v>
      </c>
      <c r="B637" s="175">
        <v>46046</v>
      </c>
      <c r="C637" s="171" t="s">
        <v>115</v>
      </c>
      <c r="D637" s="171" t="s">
        <v>116</v>
      </c>
      <c r="E637" s="171" t="s">
        <v>45</v>
      </c>
      <c r="F637" s="171" t="s">
        <v>162</v>
      </c>
      <c r="G637" s="171" t="s">
        <v>163</v>
      </c>
      <c r="H637" s="176">
        <v>1</v>
      </c>
      <c r="I637" s="177">
        <v>0</v>
      </c>
      <c r="J637" s="175">
        <v>46033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-12.3</v>
      </c>
    </row>
    <row r="638" spans="1:16" ht="19.5" customHeight="1">
      <c r="A638" s="171" t="s">
        <v>678</v>
      </c>
      <c r="B638" s="175">
        <v>46046</v>
      </c>
      <c r="C638" s="171" t="s">
        <v>123</v>
      </c>
      <c r="D638" s="171" t="s">
        <v>376</v>
      </c>
      <c r="E638" s="171" t="s">
        <v>125</v>
      </c>
      <c r="F638" s="171" t="s">
        <v>125</v>
      </c>
      <c r="G638" s="171" t="s">
        <v>125</v>
      </c>
      <c r="H638" s="176">
        <v>0</v>
      </c>
      <c r="I638" s="177">
        <v>0</v>
      </c>
      <c r="J638" s="175">
        <v>46040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-1148.4000000000001</v>
      </c>
    </row>
    <row r="639" spans="1:16" ht="19.5" customHeight="1">
      <c r="A639" s="171" t="s">
        <v>679</v>
      </c>
      <c r="B639" s="175">
        <v>46046</v>
      </c>
      <c r="C639" s="171" t="s">
        <v>110</v>
      </c>
      <c r="D639" s="171" t="s">
        <v>24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>
        <v>51</v>
      </c>
      <c r="P639" s="179">
        <v>-46.77</v>
      </c>
    </row>
    <row r="640" spans="1:16" ht="19.5" customHeight="1">
      <c r="A640" s="171" t="s">
        <v>679</v>
      </c>
      <c r="B640" s="175">
        <v>46046</v>
      </c>
      <c r="C640" s="171" t="s">
        <v>115</v>
      </c>
      <c r="D640" s="171" t="s">
        <v>116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-6.23</v>
      </c>
    </row>
    <row r="641" spans="1:16" ht="19.5" customHeight="1">
      <c r="A641" s="171" t="s">
        <v>679</v>
      </c>
      <c r="B641" s="175">
        <v>46046</v>
      </c>
      <c r="C641" s="171" t="s">
        <v>110</v>
      </c>
      <c r="D641" s="171" t="s">
        <v>117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0</v>
      </c>
    </row>
    <row r="642" spans="1:16" ht="19.5" customHeight="1">
      <c r="A642" s="171" t="s">
        <v>679</v>
      </c>
      <c r="B642" s="175">
        <v>46046</v>
      </c>
      <c r="C642" s="171" t="s">
        <v>110</v>
      </c>
      <c r="D642" s="171" t="s">
        <v>118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-46.77</v>
      </c>
    </row>
    <row r="643" spans="1:16" ht="19.5" customHeight="1">
      <c r="A643" s="171" t="s">
        <v>679</v>
      </c>
      <c r="B643" s="175">
        <v>46046</v>
      </c>
      <c r="C643" s="171" t="s">
        <v>115</v>
      </c>
      <c r="D643" s="171" t="s">
        <v>119</v>
      </c>
      <c r="E643" s="171" t="s">
        <v>50</v>
      </c>
      <c r="F643" s="171" t="s">
        <v>413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-15</v>
      </c>
    </row>
    <row r="644" spans="1:16" ht="19.5" customHeight="1">
      <c r="A644" s="171" t="s">
        <v>680</v>
      </c>
      <c r="B644" s="175">
        <v>46046</v>
      </c>
      <c r="C644" s="171" t="s">
        <v>110</v>
      </c>
      <c r="D644" s="171" t="s">
        <v>24</v>
      </c>
      <c r="E644" s="171" t="s">
        <v>46</v>
      </c>
      <c r="F644" s="171" t="s">
        <v>681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>
        <v>51</v>
      </c>
      <c r="P644" s="179">
        <v>-46.77</v>
      </c>
    </row>
    <row r="645" spans="1:16" ht="19.5" customHeight="1">
      <c r="A645" s="171" t="s">
        <v>680</v>
      </c>
      <c r="B645" s="175">
        <v>46046</v>
      </c>
      <c r="C645" s="171" t="s">
        <v>115</v>
      </c>
      <c r="D645" s="171" t="s">
        <v>116</v>
      </c>
      <c r="E645" s="171" t="s">
        <v>46</v>
      </c>
      <c r="F645" s="171" t="s">
        <v>681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-6.95</v>
      </c>
    </row>
    <row r="646" spans="1:16" ht="19.5" customHeight="1">
      <c r="A646" s="171" t="s">
        <v>680</v>
      </c>
      <c r="B646" s="175">
        <v>46046</v>
      </c>
      <c r="C646" s="171" t="s">
        <v>110</v>
      </c>
      <c r="D646" s="171" t="s">
        <v>117</v>
      </c>
      <c r="E646" s="171" t="s">
        <v>46</v>
      </c>
      <c r="F646" s="171" t="s">
        <v>681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0</v>
      </c>
    </row>
    <row r="647" spans="1:16" ht="19.5" customHeight="1">
      <c r="A647" s="171" t="s">
        <v>680</v>
      </c>
      <c r="B647" s="175">
        <v>46046</v>
      </c>
      <c r="C647" s="171" t="s">
        <v>110</v>
      </c>
      <c r="D647" s="171" t="s">
        <v>118</v>
      </c>
      <c r="E647" s="171" t="s">
        <v>46</v>
      </c>
      <c r="F647" s="171" t="s">
        <v>681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-46.77</v>
      </c>
    </row>
    <row r="648" spans="1:16" ht="19.5" customHeight="1">
      <c r="A648" s="171" t="s">
        <v>680</v>
      </c>
      <c r="B648" s="175">
        <v>46046</v>
      </c>
      <c r="C648" s="171" t="s">
        <v>115</v>
      </c>
      <c r="D648" s="171" t="s">
        <v>119</v>
      </c>
      <c r="E648" s="171" t="s">
        <v>46</v>
      </c>
      <c r="F648" s="171" t="s">
        <v>681</v>
      </c>
      <c r="G648" s="171" t="s">
        <v>112</v>
      </c>
      <c r="H648" s="176">
        <v>1</v>
      </c>
      <c r="I648" s="177">
        <v>0</v>
      </c>
      <c r="J648" s="175">
        <v>46039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-15</v>
      </c>
    </row>
    <row r="649" spans="1:16" ht="19.5" customHeight="1">
      <c r="A649" s="171" t="s">
        <v>405</v>
      </c>
      <c r="B649" s="175">
        <v>46046</v>
      </c>
      <c r="C649" s="171" t="s">
        <v>110</v>
      </c>
      <c r="D649" s="171" t="s">
        <v>121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customHeight="1">
      <c r="A650" s="171" t="s">
        <v>405</v>
      </c>
      <c r="B650" s="175">
        <v>46046</v>
      </c>
      <c r="C650" s="171" t="s">
        <v>110</v>
      </c>
      <c r="D650" s="171" t="s">
        <v>118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-46.77</v>
      </c>
    </row>
    <row r="651" spans="1:16" ht="19.5" customHeight="1">
      <c r="A651" s="171" t="s">
        <v>405</v>
      </c>
      <c r="B651" s="175">
        <v>46046</v>
      </c>
      <c r="C651" s="171" t="s">
        <v>115</v>
      </c>
      <c r="D651" s="171" t="s">
        <v>119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46023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customHeight="1">
      <c r="A652" s="171" t="s">
        <v>682</v>
      </c>
      <c r="B652" s="175">
        <v>46046</v>
      </c>
      <c r="C652" s="171" t="s">
        <v>110</v>
      </c>
      <c r="D652" s="171" t="s">
        <v>24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0.43</v>
      </c>
      <c r="N652" s="176"/>
      <c r="O652" s="176">
        <v>53</v>
      </c>
      <c r="P652" s="179">
        <v>-148.77000000000001</v>
      </c>
    </row>
    <row r="653" spans="1:16" ht="19.5" customHeight="1">
      <c r="A653" s="171" t="s">
        <v>682</v>
      </c>
      <c r="B653" s="175">
        <v>46046</v>
      </c>
      <c r="C653" s="171" t="s">
        <v>127</v>
      </c>
      <c r="D653" s="171" t="s">
        <v>128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872.38</v>
      </c>
    </row>
    <row r="654" spans="1:16" ht="19.5" customHeight="1">
      <c r="A654" s="171" t="s">
        <v>682</v>
      </c>
      <c r="B654" s="175">
        <v>46046</v>
      </c>
      <c r="C654" s="171" t="s">
        <v>127</v>
      </c>
      <c r="D654" s="171" t="s">
        <v>129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8.7200000000000006</v>
      </c>
    </row>
    <row r="655" spans="1:16" ht="19.5" customHeight="1">
      <c r="A655" s="171" t="s">
        <v>682</v>
      </c>
      <c r="B655" s="175">
        <v>46046</v>
      </c>
      <c r="C655" s="171" t="s">
        <v>127</v>
      </c>
      <c r="D655" s="171" t="s">
        <v>130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798.9</v>
      </c>
    </row>
    <row r="656" spans="1:16" ht="19.5" customHeight="1">
      <c r="A656" s="171" t="s">
        <v>682</v>
      </c>
      <c r="B656" s="175">
        <v>46046</v>
      </c>
      <c r="C656" s="171" t="s">
        <v>131</v>
      </c>
      <c r="D656" s="171" t="s">
        <v>132</v>
      </c>
      <c r="E656" s="171" t="s">
        <v>42</v>
      </c>
      <c r="F656" s="171" t="s">
        <v>248</v>
      </c>
      <c r="G656" s="171" t="s">
        <v>112</v>
      </c>
      <c r="H656" s="176">
        <v>1</v>
      </c>
      <c r="I656" s="177">
        <v>1680</v>
      </c>
      <c r="J656" s="175">
        <v>46041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-722.4</v>
      </c>
    </row>
    <row r="657" spans="1:16" ht="19.5" customHeight="1">
      <c r="A657" s="171" t="s">
        <v>683</v>
      </c>
      <c r="B657" s="175">
        <v>46046</v>
      </c>
      <c r="C657" s="171" t="s">
        <v>110</v>
      </c>
      <c r="D657" s="171" t="s">
        <v>24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0.43</v>
      </c>
      <c r="N657" s="176"/>
      <c r="O657" s="176">
        <v>51</v>
      </c>
      <c r="P657" s="179">
        <v>-290.97000000000003</v>
      </c>
    </row>
    <row r="658" spans="1:16" ht="19.5" customHeight="1">
      <c r="A658" s="171" t="s">
        <v>683</v>
      </c>
      <c r="B658" s="175">
        <v>46046</v>
      </c>
      <c r="C658" s="171" t="s">
        <v>127</v>
      </c>
      <c r="D658" s="171" t="s">
        <v>128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2133.21</v>
      </c>
    </row>
    <row r="659" spans="1:16" ht="19.5" customHeight="1">
      <c r="A659" s="171" t="s">
        <v>683</v>
      </c>
      <c r="B659" s="175">
        <v>46046</v>
      </c>
      <c r="C659" s="171" t="s">
        <v>127</v>
      </c>
      <c r="D659" s="171" t="s">
        <v>129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21.33</v>
      </c>
    </row>
    <row r="660" spans="1:16" ht="19.5" customHeight="1">
      <c r="A660" s="171" t="s">
        <v>683</v>
      </c>
      <c r="B660" s="175">
        <v>46046</v>
      </c>
      <c r="C660" s="171" t="s">
        <v>127</v>
      </c>
      <c r="D660" s="171" t="s">
        <v>130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2785.46</v>
      </c>
    </row>
    <row r="661" spans="1:16" ht="19.5" customHeight="1">
      <c r="A661" s="171" t="s">
        <v>683</v>
      </c>
      <c r="B661" s="175">
        <v>46046</v>
      </c>
      <c r="C661" s="171" t="s">
        <v>131</v>
      </c>
      <c r="D661" s="171" t="s">
        <v>132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-2124.1999999999998</v>
      </c>
    </row>
    <row r="662" spans="1:16" ht="19.5" customHeight="1">
      <c r="A662" s="171" t="s">
        <v>683</v>
      </c>
      <c r="B662" s="175">
        <v>46046</v>
      </c>
      <c r="C662" s="171" t="s">
        <v>115</v>
      </c>
      <c r="D662" s="171" t="s">
        <v>116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4940</v>
      </c>
      <c r="J662" s="175">
        <v>46040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-11.66</v>
      </c>
    </row>
    <row r="663" spans="1:16" ht="19.5" customHeight="1">
      <c r="A663" s="171" t="s">
        <v>683</v>
      </c>
      <c r="B663" s="175">
        <v>46046</v>
      </c>
      <c r="C663" s="171" t="s">
        <v>115</v>
      </c>
      <c r="D663" s="171" t="s">
        <v>135</v>
      </c>
      <c r="E663" s="171" t="s">
        <v>78</v>
      </c>
      <c r="F663" s="171" t="s">
        <v>176</v>
      </c>
      <c r="G663" s="171" t="s">
        <v>177</v>
      </c>
      <c r="H663" s="176">
        <v>1</v>
      </c>
      <c r="I663" s="177">
        <v>0</v>
      </c>
      <c r="J663" s="175">
        <v>46040</v>
      </c>
      <c r="K663" s="171" t="s">
        <v>125</v>
      </c>
      <c r="L663" s="171" t="s">
        <v>125</v>
      </c>
      <c r="M663" s="178">
        <v>0</v>
      </c>
      <c r="N663" s="176"/>
      <c r="O663" s="176"/>
      <c r="P663" s="179">
        <v>-40.53</v>
      </c>
    </row>
    <row r="664" spans="1:16" ht="19.5" customHeight="1">
      <c r="A664" s="171" t="s">
        <v>684</v>
      </c>
      <c r="B664" s="175">
        <v>46046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0.43</v>
      </c>
      <c r="N664" s="176"/>
      <c r="O664" s="176">
        <v>53</v>
      </c>
      <c r="P664" s="179">
        <v>-148.38</v>
      </c>
    </row>
    <row r="665" spans="1:16" ht="19.5" customHeight="1">
      <c r="A665" s="171" t="s">
        <v>684</v>
      </c>
      <c r="B665" s="175">
        <v>46046</v>
      </c>
      <c r="C665" s="171" t="s">
        <v>127</v>
      </c>
      <c r="D665" s="171" t="s">
        <v>128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616.19000000000005</v>
      </c>
    </row>
    <row r="666" spans="1:16" ht="19.5" customHeight="1">
      <c r="A666" s="171" t="s">
        <v>684</v>
      </c>
      <c r="B666" s="175">
        <v>46046</v>
      </c>
      <c r="C666" s="171" t="s">
        <v>127</v>
      </c>
      <c r="D666" s="171" t="s">
        <v>129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6.16</v>
      </c>
    </row>
    <row r="667" spans="1:16" ht="19.5" customHeight="1">
      <c r="A667" s="171" t="s">
        <v>684</v>
      </c>
      <c r="B667" s="175">
        <v>46046</v>
      </c>
      <c r="C667" s="171" t="s">
        <v>127</v>
      </c>
      <c r="D667" s="171" t="s">
        <v>130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1047.6500000000001</v>
      </c>
    </row>
    <row r="668" spans="1:16" ht="19.5" customHeight="1">
      <c r="A668" s="171" t="s">
        <v>684</v>
      </c>
      <c r="B668" s="175">
        <v>46046</v>
      </c>
      <c r="C668" s="171" t="s">
        <v>131</v>
      </c>
      <c r="D668" s="171" t="s">
        <v>132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-718.1</v>
      </c>
    </row>
    <row r="669" spans="1:16" ht="19.5" customHeight="1">
      <c r="A669" s="171" t="s">
        <v>684</v>
      </c>
      <c r="B669" s="175">
        <v>46046</v>
      </c>
      <c r="C669" s="171" t="s">
        <v>115</v>
      </c>
      <c r="D669" s="171" t="s">
        <v>116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46041</v>
      </c>
      <c r="K669" s="171" t="s">
        <v>113</v>
      </c>
      <c r="L669" s="171" t="s">
        <v>114</v>
      </c>
      <c r="M669" s="178">
        <v>0.43</v>
      </c>
      <c r="N669" s="176"/>
      <c r="O669" s="176"/>
      <c r="P669" s="179">
        <v>-13.18</v>
      </c>
    </row>
    <row r="670" spans="1:16" ht="19.5" customHeight="1">
      <c r="A670" s="171" t="s">
        <v>684</v>
      </c>
      <c r="B670" s="175">
        <v>46046</v>
      </c>
      <c r="C670" s="171" t="s">
        <v>115</v>
      </c>
      <c r="D670" s="171" t="s">
        <v>135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0</v>
      </c>
      <c r="J670" s="175">
        <v>46041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-11.71</v>
      </c>
    </row>
    <row r="671" spans="1:16" ht="19.5" customHeight="1">
      <c r="A671" s="171" t="s">
        <v>685</v>
      </c>
      <c r="B671" s="175">
        <v>46046</v>
      </c>
      <c r="C671" s="171" t="s">
        <v>110</v>
      </c>
      <c r="D671" s="171" t="s">
        <v>24</v>
      </c>
      <c r="E671" s="171" t="s">
        <v>54</v>
      </c>
      <c r="F671" s="171" t="s">
        <v>686</v>
      </c>
      <c r="G671" s="171" t="s">
        <v>687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0.43</v>
      </c>
      <c r="N671" s="176"/>
      <c r="O671" s="176">
        <v>47</v>
      </c>
      <c r="P671" s="179">
        <v>-227.41</v>
      </c>
    </row>
    <row r="672" spans="1:16" ht="19.5" customHeight="1">
      <c r="A672" s="171" t="s">
        <v>685</v>
      </c>
      <c r="B672" s="175">
        <v>46046</v>
      </c>
      <c r="C672" s="171" t="s">
        <v>127</v>
      </c>
      <c r="D672" s="171" t="s">
        <v>128</v>
      </c>
      <c r="E672" s="171" t="s">
        <v>54</v>
      </c>
      <c r="F672" s="171" t="s">
        <v>686</v>
      </c>
      <c r="G672" s="171" t="s">
        <v>687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1978.14</v>
      </c>
    </row>
    <row r="673" spans="1:16" ht="19.5" customHeight="1">
      <c r="A673" s="171" t="s">
        <v>685</v>
      </c>
      <c r="B673" s="175">
        <v>46046</v>
      </c>
      <c r="C673" s="171" t="s">
        <v>127</v>
      </c>
      <c r="D673" s="171" t="s">
        <v>129</v>
      </c>
      <c r="E673" s="171" t="s">
        <v>54</v>
      </c>
      <c r="F673" s="171" t="s">
        <v>686</v>
      </c>
      <c r="G673" s="171" t="s">
        <v>687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19.78</v>
      </c>
    </row>
    <row r="674" spans="1:16" ht="19.5" customHeight="1">
      <c r="A674" s="171" t="s">
        <v>685</v>
      </c>
      <c r="B674" s="175">
        <v>46046</v>
      </c>
      <c r="C674" s="171" t="s">
        <v>127</v>
      </c>
      <c r="D674" s="171" t="s">
        <v>130</v>
      </c>
      <c r="E674" s="171" t="s">
        <v>54</v>
      </c>
      <c r="F674" s="171" t="s">
        <v>686</v>
      </c>
      <c r="G674" s="171" t="s">
        <v>687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1665.08</v>
      </c>
    </row>
    <row r="675" spans="1:16" ht="19.5" customHeight="1">
      <c r="A675" s="171" t="s">
        <v>685</v>
      </c>
      <c r="B675" s="175">
        <v>46046</v>
      </c>
      <c r="C675" s="171" t="s">
        <v>131</v>
      </c>
      <c r="D675" s="171" t="s">
        <v>132</v>
      </c>
      <c r="E675" s="171" t="s">
        <v>54</v>
      </c>
      <c r="F675" s="171" t="s">
        <v>686</v>
      </c>
      <c r="G675" s="171" t="s">
        <v>687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-1575.09</v>
      </c>
    </row>
    <row r="676" spans="1:16" ht="19.5" customHeight="1">
      <c r="A676" s="171" t="s">
        <v>685</v>
      </c>
      <c r="B676" s="175">
        <v>46046</v>
      </c>
      <c r="C676" s="171" t="s">
        <v>115</v>
      </c>
      <c r="D676" s="171" t="s">
        <v>116</v>
      </c>
      <c r="E676" s="171" t="s">
        <v>54</v>
      </c>
      <c r="F676" s="171" t="s">
        <v>686</v>
      </c>
      <c r="G676" s="171" t="s">
        <v>687</v>
      </c>
      <c r="H676" s="176">
        <v>1</v>
      </c>
      <c r="I676" s="177">
        <v>3663</v>
      </c>
      <c r="J676" s="175">
        <v>46032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-16.760000000000002</v>
      </c>
    </row>
    <row r="677" spans="1:16" ht="19.5" customHeight="1">
      <c r="A677" s="171" t="s">
        <v>685</v>
      </c>
      <c r="B677" s="175">
        <v>46046</v>
      </c>
      <c r="C677" s="171" t="s">
        <v>115</v>
      </c>
      <c r="D677" s="171" t="s">
        <v>135</v>
      </c>
      <c r="E677" s="171" t="s">
        <v>54</v>
      </c>
      <c r="F677" s="171" t="s">
        <v>686</v>
      </c>
      <c r="G677" s="171" t="s">
        <v>687</v>
      </c>
      <c r="H677" s="176">
        <v>1</v>
      </c>
      <c r="I677" s="177">
        <v>0</v>
      </c>
      <c r="J677" s="175">
        <v>46032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-37.58</v>
      </c>
    </row>
    <row r="678" spans="1:16" ht="19.5" customHeight="1">
      <c r="A678" s="171" t="s">
        <v>688</v>
      </c>
      <c r="B678" s="175">
        <v>46046</v>
      </c>
      <c r="C678" s="171" t="s">
        <v>110</v>
      </c>
      <c r="D678" s="171" t="s">
        <v>24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0.43</v>
      </c>
      <c r="N678" s="176"/>
      <c r="O678" s="176">
        <v>54</v>
      </c>
      <c r="P678" s="179">
        <v>-148.9</v>
      </c>
    </row>
    <row r="679" spans="1:16" ht="19.5" customHeight="1">
      <c r="A679" s="171" t="s">
        <v>688</v>
      </c>
      <c r="B679" s="175">
        <v>46046</v>
      </c>
      <c r="C679" s="171" t="s">
        <v>127</v>
      </c>
      <c r="D679" s="171" t="s">
        <v>128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615.24</v>
      </c>
    </row>
    <row r="680" spans="1:16" ht="19.5" customHeight="1">
      <c r="A680" s="171" t="s">
        <v>688</v>
      </c>
      <c r="B680" s="175">
        <v>46046</v>
      </c>
      <c r="C680" s="171" t="s">
        <v>127</v>
      </c>
      <c r="D680" s="171" t="s">
        <v>129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6.15</v>
      </c>
    </row>
    <row r="681" spans="1:16" ht="19.5" customHeight="1">
      <c r="A681" s="171" t="s">
        <v>688</v>
      </c>
      <c r="B681" s="175">
        <v>46046</v>
      </c>
      <c r="C681" s="171" t="s">
        <v>127</v>
      </c>
      <c r="D681" s="171" t="s">
        <v>130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1048.6099999999999</v>
      </c>
    </row>
    <row r="682" spans="1:16" ht="19.5" customHeight="1">
      <c r="A682" s="171" t="s">
        <v>688</v>
      </c>
      <c r="B682" s="175">
        <v>46046</v>
      </c>
      <c r="C682" s="171" t="s">
        <v>131</v>
      </c>
      <c r="D682" s="171" t="s">
        <v>132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-718.1</v>
      </c>
    </row>
    <row r="683" spans="1:16" ht="19.5" customHeight="1">
      <c r="A683" s="171" t="s">
        <v>688</v>
      </c>
      <c r="B683" s="175">
        <v>46046</v>
      </c>
      <c r="C683" s="171" t="s">
        <v>115</v>
      </c>
      <c r="D683" s="171" t="s">
        <v>116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-8.0399999999999991</v>
      </c>
    </row>
    <row r="684" spans="1:16" ht="19.5" customHeight="1">
      <c r="A684" s="171" t="s">
        <v>689</v>
      </c>
      <c r="B684" s="175">
        <v>46046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0.43</v>
      </c>
      <c r="N684" s="176"/>
      <c r="O684" s="176">
        <v>54</v>
      </c>
      <c r="P684" s="179">
        <v>-148.9</v>
      </c>
    </row>
    <row r="685" spans="1:16" ht="19.5" customHeight="1">
      <c r="A685" s="171" t="s">
        <v>689</v>
      </c>
      <c r="B685" s="175">
        <v>46046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579.45000000000005</v>
      </c>
    </row>
    <row r="686" spans="1:16" ht="19.5" customHeight="1">
      <c r="A686" s="171" t="s">
        <v>689</v>
      </c>
      <c r="B686" s="175">
        <v>46046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5.79</v>
      </c>
    </row>
    <row r="687" spans="1:16" ht="19.5" customHeight="1">
      <c r="A687" s="171" t="s">
        <v>689</v>
      </c>
      <c r="B687" s="175">
        <v>46046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1084.76</v>
      </c>
    </row>
    <row r="688" spans="1:16" ht="19.5" customHeight="1">
      <c r="A688" s="171" t="s">
        <v>689</v>
      </c>
      <c r="B688" s="175">
        <v>46046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-718.1</v>
      </c>
    </row>
    <row r="689" spans="1:16" ht="19.5" customHeight="1">
      <c r="A689" s="171" t="s">
        <v>689</v>
      </c>
      <c r="B689" s="175">
        <v>46046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1670</v>
      </c>
      <c r="J689" s="175">
        <v>46044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-8.89</v>
      </c>
    </row>
    <row r="690" spans="1:16" ht="19.5" customHeight="1">
      <c r="A690" s="171" t="s">
        <v>688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46044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-11.69</v>
      </c>
    </row>
    <row r="691" spans="1:16" ht="19.5" customHeight="1">
      <c r="A691" s="171" t="s">
        <v>690</v>
      </c>
      <c r="B691" s="175">
        <v>46046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46046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-14.89</v>
      </c>
    </row>
    <row r="692" spans="1:16" ht="19.5" customHeight="1">
      <c r="A692" s="171" t="s">
        <v>691</v>
      </c>
      <c r="B692" s="175">
        <v>46046</v>
      </c>
      <c r="C692" s="171" t="s">
        <v>110</v>
      </c>
      <c r="D692" s="171" t="s">
        <v>24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0.43</v>
      </c>
      <c r="N692" s="176"/>
      <c r="O692" s="176">
        <v>51</v>
      </c>
      <c r="P692" s="179">
        <v>-290.97000000000003</v>
      </c>
    </row>
    <row r="693" spans="1:16" ht="19.5" customHeight="1">
      <c r="A693" s="171" t="s">
        <v>691</v>
      </c>
      <c r="B693" s="175">
        <v>46046</v>
      </c>
      <c r="C693" s="171" t="s">
        <v>127</v>
      </c>
      <c r="D693" s="171" t="s">
        <v>128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2075.2399999999998</v>
      </c>
    </row>
    <row r="694" spans="1:16" ht="19.5" customHeight="1">
      <c r="A694" s="171" t="s">
        <v>691</v>
      </c>
      <c r="B694" s="175">
        <v>46046</v>
      </c>
      <c r="C694" s="171" t="s">
        <v>127</v>
      </c>
      <c r="D694" s="171" t="s">
        <v>129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691</v>
      </c>
      <c r="B695" s="175">
        <v>46046</v>
      </c>
      <c r="C695" s="171" t="s">
        <v>127</v>
      </c>
      <c r="D695" s="171" t="s">
        <v>130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2864.76</v>
      </c>
    </row>
    <row r="696" spans="1:16" ht="19.5" customHeight="1">
      <c r="A696" s="171" t="s">
        <v>691</v>
      </c>
      <c r="B696" s="175">
        <v>46046</v>
      </c>
      <c r="C696" s="171" t="s">
        <v>131</v>
      </c>
      <c r="D696" s="171" t="s">
        <v>132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-2124.1999999999998</v>
      </c>
    </row>
    <row r="697" spans="1:16" ht="19.5" customHeight="1">
      <c r="A697" s="171" t="s">
        <v>691</v>
      </c>
      <c r="B697" s="175">
        <v>46046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4940</v>
      </c>
      <c r="J697" s="175">
        <v>46045</v>
      </c>
      <c r="K697" s="171" t="s">
        <v>113</v>
      </c>
      <c r="L697" s="171" t="s">
        <v>114</v>
      </c>
      <c r="M697" s="178">
        <v>0.43</v>
      </c>
      <c r="N697" s="176"/>
      <c r="O697" s="176"/>
      <c r="P697" s="179">
        <v>-13.95</v>
      </c>
    </row>
    <row r="698" spans="1:16" ht="19.5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46045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-11</v>
      </c>
    </row>
    <row r="699" spans="1:16" ht="19.5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-15.58</v>
      </c>
    </row>
    <row r="700" spans="1:16" ht="19.5" customHeight="1">
      <c r="A700" s="171" t="s">
        <v>693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-14.26</v>
      </c>
    </row>
    <row r="701" spans="1:16" ht="19.5" customHeight="1">
      <c r="A701" s="171" t="s">
        <v>693</v>
      </c>
      <c r="B701" s="175">
        <v>46046</v>
      </c>
      <c r="C701" s="171" t="s">
        <v>115</v>
      </c>
      <c r="D701" s="171" t="s">
        <v>135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46046</v>
      </c>
      <c r="K701" s="171" t="s">
        <v>125</v>
      </c>
      <c r="L701" s="171" t="s">
        <v>125</v>
      </c>
      <c r="M701" s="178">
        <v>0</v>
      </c>
      <c r="N701" s="176"/>
      <c r="O701" s="176"/>
      <c r="P701" s="179">
        <v>14.26</v>
      </c>
    </row>
    <row r="702" spans="1:16" ht="19.5" customHeight="1">
      <c r="A702" s="171" t="s">
        <v>694</v>
      </c>
      <c r="B702" s="175">
        <v>46046</v>
      </c>
      <c r="C702" s="171" t="s">
        <v>110</v>
      </c>
      <c r="D702" s="171" t="s">
        <v>24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0.43</v>
      </c>
      <c r="N702" s="176"/>
      <c r="O702" s="176">
        <v>52</v>
      </c>
      <c r="P702" s="179">
        <v>-262.7</v>
      </c>
    </row>
    <row r="703" spans="1:16" ht="19.5" customHeight="1">
      <c r="A703" s="171" t="s">
        <v>694</v>
      </c>
      <c r="B703" s="175">
        <v>46046</v>
      </c>
      <c r="C703" s="171" t="s">
        <v>127</v>
      </c>
      <c r="D703" s="171" t="s">
        <v>128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1757.35</v>
      </c>
    </row>
    <row r="704" spans="1:16" ht="19.5" customHeight="1">
      <c r="A704" s="171" t="s">
        <v>694</v>
      </c>
      <c r="B704" s="175">
        <v>46046</v>
      </c>
      <c r="C704" s="171" t="s">
        <v>127</v>
      </c>
      <c r="D704" s="171" t="s">
        <v>129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17.57</v>
      </c>
    </row>
    <row r="705" spans="1:16" ht="19.5" customHeight="1">
      <c r="A705" s="171" t="s">
        <v>694</v>
      </c>
      <c r="B705" s="175">
        <v>46046</v>
      </c>
      <c r="C705" s="171" t="s">
        <v>127</v>
      </c>
      <c r="D705" s="171" t="s">
        <v>130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2403.08</v>
      </c>
    </row>
    <row r="706" spans="1:16" ht="19.5" customHeight="1">
      <c r="A706" s="171" t="s">
        <v>694</v>
      </c>
      <c r="B706" s="175">
        <v>46046</v>
      </c>
      <c r="C706" s="171" t="s">
        <v>131</v>
      </c>
      <c r="D706" s="171" t="s">
        <v>132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-1796.54</v>
      </c>
    </row>
    <row r="707" spans="1:16" ht="19.5" customHeight="1">
      <c r="A707" s="171" t="s">
        <v>694</v>
      </c>
      <c r="B707" s="175">
        <v>46046</v>
      </c>
      <c r="C707" s="171" t="s">
        <v>115</v>
      </c>
      <c r="D707" s="171" t="s">
        <v>116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4178</v>
      </c>
      <c r="J707" s="175">
        <v>46042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-17.28</v>
      </c>
    </row>
    <row r="708" spans="1:16" ht="19.5" customHeight="1">
      <c r="A708" s="171" t="s">
        <v>695</v>
      </c>
      <c r="B708" s="175">
        <v>46046</v>
      </c>
      <c r="C708" s="171" t="s">
        <v>110</v>
      </c>
      <c r="D708" s="171" t="s">
        <v>24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0.43</v>
      </c>
      <c r="N708" s="176"/>
      <c r="O708" s="176">
        <v>51</v>
      </c>
      <c r="P708" s="179">
        <v>-152.66</v>
      </c>
    </row>
    <row r="709" spans="1:16" ht="19.5" customHeight="1">
      <c r="A709" s="171" t="s">
        <v>695</v>
      </c>
      <c r="B709" s="175">
        <v>46046</v>
      </c>
      <c r="C709" s="171" t="s">
        <v>127</v>
      </c>
      <c r="D709" s="171" t="s">
        <v>128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778.1</v>
      </c>
    </row>
    <row r="710" spans="1:16" ht="19.5" customHeight="1">
      <c r="A710" s="171" t="s">
        <v>695</v>
      </c>
      <c r="B710" s="175">
        <v>46046</v>
      </c>
      <c r="C710" s="171" t="s">
        <v>127</v>
      </c>
      <c r="D710" s="171" t="s">
        <v>129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7.78</v>
      </c>
    </row>
    <row r="711" spans="1:16" ht="19.5" customHeight="1">
      <c r="A711" s="171" t="s">
        <v>695</v>
      </c>
      <c r="B711" s="175">
        <v>46046</v>
      </c>
      <c r="C711" s="171" t="s">
        <v>127</v>
      </c>
      <c r="D711" s="171" t="s">
        <v>130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1029.1199999999999</v>
      </c>
    </row>
    <row r="712" spans="1:16" ht="19.5" customHeight="1">
      <c r="A712" s="171" t="s">
        <v>695</v>
      </c>
      <c r="B712" s="175">
        <v>46046</v>
      </c>
      <c r="C712" s="171" t="s">
        <v>131</v>
      </c>
      <c r="D712" s="171" t="s">
        <v>132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-780.45</v>
      </c>
    </row>
    <row r="713" spans="1:16" ht="19.5" customHeight="1">
      <c r="A713" s="171" t="s">
        <v>695</v>
      </c>
      <c r="B713" s="175">
        <v>46046</v>
      </c>
      <c r="C713" s="171" t="s">
        <v>115</v>
      </c>
      <c r="D713" s="171" t="s">
        <v>116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1815</v>
      </c>
      <c r="J713" s="175">
        <v>46045</v>
      </c>
      <c r="K713" s="171" t="s">
        <v>113</v>
      </c>
      <c r="L713" s="171" t="s">
        <v>114</v>
      </c>
      <c r="M713" s="178">
        <v>0.43</v>
      </c>
      <c r="N713" s="176"/>
      <c r="O713" s="176"/>
      <c r="P713" s="179">
        <v>-12.57</v>
      </c>
    </row>
    <row r="714" spans="1:16" ht="19.5" customHeight="1">
      <c r="A714" s="171" t="s">
        <v>696</v>
      </c>
      <c r="B714" s="175">
        <v>46046</v>
      </c>
      <c r="C714" s="171" t="s">
        <v>110</v>
      </c>
      <c r="D714" s="171" t="s">
        <v>24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0.43</v>
      </c>
      <c r="N714" s="176"/>
      <c r="O714" s="176">
        <v>54</v>
      </c>
      <c r="P714" s="179">
        <v>-148.9</v>
      </c>
    </row>
    <row r="715" spans="1:16" ht="19.5" customHeight="1">
      <c r="A715" s="171" t="s">
        <v>696</v>
      </c>
      <c r="B715" s="175">
        <v>46046</v>
      </c>
      <c r="C715" s="171" t="s">
        <v>127</v>
      </c>
      <c r="D715" s="171" t="s">
        <v>128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681.9</v>
      </c>
    </row>
    <row r="716" spans="1:16" ht="19.5" customHeight="1">
      <c r="A716" s="171" t="s">
        <v>696</v>
      </c>
      <c r="B716" s="175">
        <v>46046</v>
      </c>
      <c r="C716" s="171" t="s">
        <v>127</v>
      </c>
      <c r="D716" s="171" t="s">
        <v>129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696</v>
      </c>
      <c r="B717" s="175">
        <v>46046</v>
      </c>
      <c r="C717" s="171" t="s">
        <v>127</v>
      </c>
      <c r="D717" s="171" t="s">
        <v>130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988.1</v>
      </c>
    </row>
    <row r="718" spans="1:16" ht="19.5" customHeight="1">
      <c r="A718" s="171" t="s">
        <v>696</v>
      </c>
      <c r="B718" s="175">
        <v>46046</v>
      </c>
      <c r="C718" s="171" t="s">
        <v>131</v>
      </c>
      <c r="D718" s="171" t="s">
        <v>132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-718.1</v>
      </c>
    </row>
    <row r="719" spans="1:16" ht="19.5" customHeight="1">
      <c r="A719" s="171" t="s">
        <v>696</v>
      </c>
      <c r="B719" s="175">
        <v>46046</v>
      </c>
      <c r="C719" s="171" t="s">
        <v>115</v>
      </c>
      <c r="D719" s="171" t="s">
        <v>116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1670</v>
      </c>
      <c r="J719" s="175">
        <v>46044</v>
      </c>
      <c r="K719" s="171" t="s">
        <v>113</v>
      </c>
      <c r="L719" s="171" t="s">
        <v>114</v>
      </c>
      <c r="M719" s="178">
        <v>0.43</v>
      </c>
      <c r="N719" s="176"/>
      <c r="O719" s="176"/>
      <c r="P719" s="179">
        <v>-7.4</v>
      </c>
    </row>
    <row r="720" spans="1:16" ht="19.5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77</v>
      </c>
      <c r="F720" s="171" t="s">
        <v>194</v>
      </c>
      <c r="G720" s="171" t="s">
        <v>177</v>
      </c>
      <c r="H720" s="176">
        <v>1</v>
      </c>
      <c r="I720" s="177">
        <v>0</v>
      </c>
      <c r="J720" s="175">
        <v>46042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-33.39</v>
      </c>
    </row>
    <row r="721" spans="1:16" ht="19.5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0</v>
      </c>
      <c r="J721" s="175">
        <v>46045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-14.78</v>
      </c>
    </row>
    <row r="722" spans="1:16" ht="19.5" customHeight="1">
      <c r="A722" s="171" t="s">
        <v>696</v>
      </c>
      <c r="B722" s="175">
        <v>46046</v>
      </c>
      <c r="C722" s="171" t="s">
        <v>115</v>
      </c>
      <c r="D722" s="171" t="s">
        <v>135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46044</v>
      </c>
      <c r="K722" s="171" t="s">
        <v>125</v>
      </c>
      <c r="L722" s="171" t="s">
        <v>125</v>
      </c>
      <c r="M722" s="178">
        <v>0</v>
      </c>
      <c r="N722" s="176"/>
      <c r="O722" s="176"/>
      <c r="P722" s="179">
        <v>-6.96</v>
      </c>
    </row>
    <row r="723" spans="1:16" ht="19.5" customHeight="1">
      <c r="A723" s="171" t="s">
        <v>697</v>
      </c>
      <c r="B723" s="175">
        <v>46046</v>
      </c>
      <c r="C723" s="171" t="s">
        <v>507</v>
      </c>
      <c r="D723" s="171" t="s">
        <v>508</v>
      </c>
      <c r="E723" s="171" t="s">
        <v>68</v>
      </c>
      <c r="F723" s="171" t="s">
        <v>698</v>
      </c>
      <c r="G723" s="171" t="s">
        <v>699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-5</v>
      </c>
    </row>
    <row r="724" spans="1:16" ht="19.5" customHeight="1">
      <c r="A724" s="171" t="s">
        <v>697</v>
      </c>
      <c r="B724" s="175">
        <v>46046</v>
      </c>
      <c r="C724" s="171" t="s">
        <v>115</v>
      </c>
      <c r="D724" s="171" t="s">
        <v>510</v>
      </c>
      <c r="E724" s="171" t="s">
        <v>68</v>
      </c>
      <c r="F724" s="171" t="s">
        <v>698</v>
      </c>
      <c r="G724" s="171" t="s">
        <v>699</v>
      </c>
      <c r="H724" s="176">
        <v>1</v>
      </c>
      <c r="I724" s="177">
        <v>0</v>
      </c>
      <c r="J724" s="175">
        <v>46042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-10</v>
      </c>
    </row>
    <row r="725" spans="1:16" ht="19.5" customHeight="1">
      <c r="A725" s="171" t="s">
        <v>700</v>
      </c>
      <c r="B725" s="175">
        <v>46046</v>
      </c>
      <c r="C725" s="171" t="s">
        <v>110</v>
      </c>
      <c r="D725" s="171" t="s">
        <v>24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0.43</v>
      </c>
      <c r="N725" s="176"/>
      <c r="O725" s="176">
        <v>52</v>
      </c>
      <c r="P725" s="179">
        <v>-146.22999999999999</v>
      </c>
    </row>
    <row r="726" spans="1:16" ht="19.5" customHeight="1">
      <c r="A726" s="171" t="s">
        <v>700</v>
      </c>
      <c r="B726" s="175">
        <v>46046</v>
      </c>
      <c r="C726" s="171" t="s">
        <v>127</v>
      </c>
      <c r="D726" s="171" t="s">
        <v>128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574.29</v>
      </c>
    </row>
    <row r="727" spans="1:16" ht="19.5" customHeight="1">
      <c r="A727" s="171" t="s">
        <v>700</v>
      </c>
      <c r="B727" s="175">
        <v>46046</v>
      </c>
      <c r="C727" s="171" t="s">
        <v>127</v>
      </c>
      <c r="D727" s="171" t="s">
        <v>129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5.74</v>
      </c>
    </row>
    <row r="728" spans="1:16" ht="19.5" customHeight="1">
      <c r="A728" s="171" t="s">
        <v>700</v>
      </c>
      <c r="B728" s="175">
        <v>46046</v>
      </c>
      <c r="C728" s="171" t="s">
        <v>127</v>
      </c>
      <c r="D728" s="171" t="s">
        <v>130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1089.97</v>
      </c>
    </row>
    <row r="729" spans="1:16" ht="19.5" customHeight="1">
      <c r="A729" s="171" t="s">
        <v>700</v>
      </c>
      <c r="B729" s="175">
        <v>46046</v>
      </c>
      <c r="C729" s="171" t="s">
        <v>131</v>
      </c>
      <c r="D729" s="171" t="s">
        <v>132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-718.1</v>
      </c>
    </row>
    <row r="730" spans="1:16" ht="19.5" customHeight="1">
      <c r="A730" s="171" t="s">
        <v>700</v>
      </c>
      <c r="B730" s="175">
        <v>46046</v>
      </c>
      <c r="C730" s="171" t="s">
        <v>115</v>
      </c>
      <c r="D730" s="171" t="s">
        <v>116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1670</v>
      </c>
      <c r="J730" s="175">
        <v>46043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-7.61</v>
      </c>
    </row>
    <row r="731" spans="1:16" ht="19.5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46043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-10.91</v>
      </c>
    </row>
    <row r="732" spans="1:16" ht="19.5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77</v>
      </c>
      <c r="F732" s="171" t="s">
        <v>194</v>
      </c>
      <c r="G732" s="171" t="s">
        <v>177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-11.09</v>
      </c>
    </row>
    <row r="733" spans="1:16" ht="19.5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-15.57</v>
      </c>
    </row>
    <row r="734" spans="1:16" ht="19.5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-15.58</v>
      </c>
    </row>
    <row r="735" spans="1:16" ht="19.5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-8</v>
      </c>
    </row>
    <row r="736" spans="1:16" ht="19.5" customHeight="1">
      <c r="A736" s="171" t="s">
        <v>705</v>
      </c>
      <c r="B736" s="175">
        <v>46046</v>
      </c>
      <c r="C736" s="171" t="s">
        <v>115</v>
      </c>
      <c r="D736" s="171" t="s">
        <v>135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0</v>
      </c>
      <c r="J736" s="175">
        <v>46046</v>
      </c>
      <c r="K736" s="171" t="s">
        <v>125</v>
      </c>
      <c r="L736" s="171" t="s">
        <v>125</v>
      </c>
      <c r="M736" s="178">
        <v>0</v>
      </c>
      <c r="N736" s="176"/>
      <c r="O736" s="176"/>
      <c r="P736" s="179">
        <v>-40.369999999999997</v>
      </c>
    </row>
    <row r="737" spans="1:16" ht="19.5" customHeight="1">
      <c r="A737" s="171" t="s">
        <v>706</v>
      </c>
      <c r="B737" s="175">
        <v>46046</v>
      </c>
      <c r="C737" s="171" t="s">
        <v>110</v>
      </c>
      <c r="D737" s="171" t="s">
        <v>24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>
        <v>51</v>
      </c>
      <c r="P737" s="179">
        <v>-56.94</v>
      </c>
    </row>
    <row r="738" spans="1:16" ht="19.5" customHeight="1">
      <c r="A738" s="171" t="s">
        <v>706</v>
      </c>
      <c r="B738" s="175">
        <v>46046</v>
      </c>
      <c r="C738" s="171" t="s">
        <v>115</v>
      </c>
      <c r="D738" s="171" t="s">
        <v>116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-17.38</v>
      </c>
    </row>
    <row r="739" spans="1:16" ht="19.5" customHeight="1">
      <c r="A739" s="171" t="s">
        <v>706</v>
      </c>
      <c r="B739" s="175">
        <v>46046</v>
      </c>
      <c r="C739" s="171" t="s">
        <v>110</v>
      </c>
      <c r="D739" s="171" t="s">
        <v>117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0</v>
      </c>
    </row>
    <row r="740" spans="1:16" ht="19.5" customHeight="1">
      <c r="A740" s="171" t="s">
        <v>706</v>
      </c>
      <c r="B740" s="175">
        <v>46046</v>
      </c>
      <c r="C740" s="171" t="s">
        <v>110</v>
      </c>
      <c r="D740" s="171" t="s">
        <v>118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-56.94</v>
      </c>
    </row>
    <row r="741" spans="1:16" ht="19.5" customHeight="1">
      <c r="A741" s="171" t="s">
        <v>706</v>
      </c>
      <c r="B741" s="175">
        <v>46046</v>
      </c>
      <c r="C741" s="171" t="s">
        <v>115</v>
      </c>
      <c r="D741" s="171" t="s">
        <v>119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-15</v>
      </c>
    </row>
    <row r="742" spans="1:16" ht="19.5" customHeight="1">
      <c r="A742" s="171" t="s">
        <v>707</v>
      </c>
      <c r="B742" s="175">
        <v>46046</v>
      </c>
      <c r="C742" s="171" t="s">
        <v>115</v>
      </c>
      <c r="D742" s="171" t="s">
        <v>135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46046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-30.74</v>
      </c>
    </row>
    <row r="743" spans="1:16" ht="19.5" customHeight="1">
      <c r="A743" s="171" t="s">
        <v>653</v>
      </c>
      <c r="B743" s="175">
        <v>46046</v>
      </c>
      <c r="C743" s="171" t="s">
        <v>110</v>
      </c>
      <c r="D743" s="171" t="s">
        <v>24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>
        <v>51</v>
      </c>
      <c r="P743" s="179">
        <v>-56.94</v>
      </c>
    </row>
    <row r="744" spans="1:16" ht="19.5" customHeight="1">
      <c r="A744" s="171" t="s">
        <v>653</v>
      </c>
      <c r="B744" s="175">
        <v>46046</v>
      </c>
      <c r="C744" s="171" t="s">
        <v>115</v>
      </c>
      <c r="D744" s="171" t="s">
        <v>116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-16.57</v>
      </c>
    </row>
    <row r="745" spans="1:16" ht="19.5" customHeight="1">
      <c r="A745" s="171" t="s">
        <v>653</v>
      </c>
      <c r="B745" s="175">
        <v>46046</v>
      </c>
      <c r="C745" s="171" t="s">
        <v>110</v>
      </c>
      <c r="D745" s="171" t="s">
        <v>117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0</v>
      </c>
    </row>
    <row r="746" spans="1:16" ht="19.5" customHeight="1">
      <c r="A746" s="171" t="s">
        <v>653</v>
      </c>
      <c r="B746" s="175">
        <v>46046</v>
      </c>
      <c r="C746" s="171" t="s">
        <v>110</v>
      </c>
      <c r="D746" s="171" t="s">
        <v>118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-56.94</v>
      </c>
    </row>
    <row r="747" spans="1:16" ht="19.5" customHeight="1">
      <c r="A747" s="171" t="s">
        <v>653</v>
      </c>
      <c r="B747" s="175">
        <v>46046</v>
      </c>
      <c r="C747" s="171" t="s">
        <v>115</v>
      </c>
      <c r="D747" s="171" t="s">
        <v>119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-15</v>
      </c>
    </row>
    <row r="748" spans="1:16" ht="19.5" customHeight="1">
      <c r="A748" s="171" t="s">
        <v>708</v>
      </c>
      <c r="B748" s="175">
        <v>46046</v>
      </c>
      <c r="C748" s="171" t="s">
        <v>110</v>
      </c>
      <c r="D748" s="171" t="s">
        <v>24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>
        <v>51</v>
      </c>
      <c r="P748" s="179">
        <v>-56.94</v>
      </c>
    </row>
    <row r="749" spans="1:16" ht="19.5" customHeight="1">
      <c r="A749" s="171" t="s">
        <v>708</v>
      </c>
      <c r="B749" s="175">
        <v>46046</v>
      </c>
      <c r="C749" s="171" t="s">
        <v>115</v>
      </c>
      <c r="D749" s="171" t="s">
        <v>116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-11.8</v>
      </c>
    </row>
    <row r="750" spans="1:16" ht="19.5" customHeight="1">
      <c r="A750" s="171" t="s">
        <v>708</v>
      </c>
      <c r="B750" s="175">
        <v>46046</v>
      </c>
      <c r="C750" s="171" t="s">
        <v>110</v>
      </c>
      <c r="D750" s="171" t="s">
        <v>117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0</v>
      </c>
    </row>
    <row r="751" spans="1:16" ht="19.5" customHeight="1">
      <c r="A751" s="171" t="s">
        <v>708</v>
      </c>
      <c r="B751" s="175">
        <v>46046</v>
      </c>
      <c r="C751" s="171" t="s">
        <v>110</v>
      </c>
      <c r="D751" s="171" t="s">
        <v>118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-56.94</v>
      </c>
    </row>
    <row r="752" spans="1:16" ht="19.5" customHeight="1">
      <c r="A752" s="171" t="s">
        <v>708</v>
      </c>
      <c r="B752" s="175">
        <v>46046</v>
      </c>
      <c r="C752" s="171" t="s">
        <v>115</v>
      </c>
      <c r="D752" s="171" t="s">
        <v>119</v>
      </c>
      <c r="E752" s="171" t="s">
        <v>71</v>
      </c>
      <c r="F752" s="171" t="s">
        <v>185</v>
      </c>
      <c r="G752" s="171" t="s">
        <v>177</v>
      </c>
      <c r="H752" s="176">
        <v>1</v>
      </c>
      <c r="I752" s="177">
        <v>0</v>
      </c>
      <c r="J752" s="175">
        <v>46040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-15</v>
      </c>
    </row>
    <row r="753" spans="1:16" ht="19.5" customHeight="1">
      <c r="A753" s="171" t="s">
        <v>709</v>
      </c>
      <c r="B753" s="175">
        <v>46046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-15.57</v>
      </c>
    </row>
    <row r="754" spans="1:16" ht="19.5" customHeight="1">
      <c r="A754" s="171" t="s">
        <v>710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-244.95</v>
      </c>
    </row>
    <row r="755" spans="1:16" ht="19.5" customHeight="1">
      <c r="A755" s="171" t="s">
        <v>671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-291.51</v>
      </c>
    </row>
    <row r="756" spans="1:16" ht="19.5" customHeight="1">
      <c r="A756" s="171" t="s">
        <v>565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-308.68</v>
      </c>
    </row>
    <row r="757" spans="1:16" ht="19.5" customHeight="1">
      <c r="A757" s="171" t="s">
        <v>196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-450.39</v>
      </c>
    </row>
    <row r="758" spans="1:16" ht="19.5" customHeight="1">
      <c r="A758" s="171" t="s">
        <v>180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-418.34</v>
      </c>
    </row>
    <row r="759" spans="1:16" ht="19.5" customHeight="1">
      <c r="A759" s="171" t="s">
        <v>179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-376.47</v>
      </c>
    </row>
    <row r="760" spans="1:16" ht="19.5" customHeight="1">
      <c r="A760" s="171" t="s">
        <v>153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-122.98</v>
      </c>
    </row>
    <row r="761" spans="1:16" ht="19.5" customHeight="1">
      <c r="A761" s="171" t="s">
        <v>150</v>
      </c>
      <c r="B761" s="175">
        <v>46046</v>
      </c>
      <c r="C761" s="171" t="s">
        <v>151</v>
      </c>
      <c r="D761" s="171" t="s">
        <v>152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-1281.02</v>
      </c>
    </row>
    <row r="762" spans="1:16" ht="19.5" customHeight="1">
      <c r="A762" s="171" t="s">
        <v>155</v>
      </c>
      <c r="B762" s="175">
        <v>46046</v>
      </c>
      <c r="C762" s="171" t="s">
        <v>151</v>
      </c>
      <c r="D762" s="171" t="s">
        <v>156</v>
      </c>
      <c r="E762" s="171" t="s">
        <v>125</v>
      </c>
      <c r="F762" s="171" t="s">
        <v>125</v>
      </c>
      <c r="G762" s="171" t="s">
        <v>125</v>
      </c>
      <c r="H762" s="176">
        <v>0</v>
      </c>
      <c r="I762" s="177">
        <v>0</v>
      </c>
      <c r="J762" s="175">
        <v>46046</v>
      </c>
      <c r="K762" s="171" t="s">
        <v>125</v>
      </c>
      <c r="L762" s="171" t="s">
        <v>125</v>
      </c>
      <c r="M762" s="178">
        <v>0</v>
      </c>
      <c r="N762" s="176"/>
      <c r="O762" s="176"/>
      <c r="P762" s="179">
        <v>-4085.9</v>
      </c>
    </row>
    <row r="763" spans="1:16" ht="19.5" customHeight="1">
      <c r="A763" s="171" t="s">
        <v>711</v>
      </c>
      <c r="B763" s="175">
        <v>46047</v>
      </c>
      <c r="C763" s="171" t="s">
        <v>110</v>
      </c>
      <c r="D763" s="171" t="s">
        <v>24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>
        <v>52</v>
      </c>
      <c r="P763" s="179">
        <v>-46.77</v>
      </c>
    </row>
    <row r="764" spans="1:16" ht="19.5" customHeight="1">
      <c r="A764" s="171" t="s">
        <v>711</v>
      </c>
      <c r="B764" s="175">
        <v>46047</v>
      </c>
      <c r="C764" s="171" t="s">
        <v>115</v>
      </c>
      <c r="D764" s="171" t="s">
        <v>116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-10.210000000000001</v>
      </c>
    </row>
    <row r="765" spans="1:16" ht="19.5" customHeight="1">
      <c r="A765" s="171" t="s">
        <v>711</v>
      </c>
      <c r="B765" s="175">
        <v>46047</v>
      </c>
      <c r="C765" s="171" t="s">
        <v>110</v>
      </c>
      <c r="D765" s="171" t="s">
        <v>117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customHeight="1">
      <c r="A766" s="171" t="s">
        <v>711</v>
      </c>
      <c r="B766" s="175">
        <v>46047</v>
      </c>
      <c r="C766" s="171" t="s">
        <v>110</v>
      </c>
      <c r="D766" s="171" t="s">
        <v>118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customHeight="1">
      <c r="A767" s="171" t="s">
        <v>711</v>
      </c>
      <c r="B767" s="175">
        <v>46047</v>
      </c>
      <c r="C767" s="171" t="s">
        <v>115</v>
      </c>
      <c r="D767" s="171" t="s">
        <v>119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46042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customHeight="1">
      <c r="A768" s="171" t="s">
        <v>712</v>
      </c>
      <c r="B768" s="175">
        <v>46047</v>
      </c>
      <c r="C768" s="171" t="s">
        <v>115</v>
      </c>
      <c r="D768" s="171" t="s">
        <v>135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46047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-14.22</v>
      </c>
    </row>
    <row r="769" spans="1:16" ht="19.5" customHeight="1">
      <c r="A769" s="171" t="s">
        <v>713</v>
      </c>
      <c r="B769" s="175">
        <v>46047</v>
      </c>
      <c r="C769" s="171" t="s">
        <v>110</v>
      </c>
      <c r="D769" s="171" t="s">
        <v>117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0</v>
      </c>
    </row>
    <row r="770" spans="1:16" ht="19.5" customHeight="1">
      <c r="A770" s="171" t="s">
        <v>713</v>
      </c>
      <c r="B770" s="175">
        <v>46047</v>
      </c>
      <c r="C770" s="171" t="s">
        <v>110</v>
      </c>
      <c r="D770" s="171" t="s">
        <v>118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-46.77</v>
      </c>
    </row>
    <row r="771" spans="1:16" ht="19.5" customHeight="1">
      <c r="A771" s="171" t="s">
        <v>713</v>
      </c>
      <c r="B771" s="175">
        <v>46047</v>
      </c>
      <c r="C771" s="171" t="s">
        <v>115</v>
      </c>
      <c r="D771" s="171" t="s">
        <v>119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-15</v>
      </c>
    </row>
    <row r="772" spans="1:16" ht="19.5" customHeight="1">
      <c r="A772" s="171" t="s">
        <v>713</v>
      </c>
      <c r="B772" s="175">
        <v>46047</v>
      </c>
      <c r="C772" s="171" t="s">
        <v>110</v>
      </c>
      <c r="D772" s="171" t="s">
        <v>24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>
        <v>52</v>
      </c>
      <c r="P772" s="179">
        <v>-46.77</v>
      </c>
    </row>
    <row r="773" spans="1:16" ht="19.5" customHeight="1">
      <c r="A773" s="171" t="s">
        <v>713</v>
      </c>
      <c r="B773" s="175">
        <v>46047</v>
      </c>
      <c r="C773" s="171" t="s">
        <v>115</v>
      </c>
      <c r="D773" s="171" t="s">
        <v>116</v>
      </c>
      <c r="E773" s="171" t="s">
        <v>41</v>
      </c>
      <c r="F773" s="171" t="s">
        <v>138</v>
      </c>
      <c r="G773" s="171" t="s">
        <v>112</v>
      </c>
      <c r="H773" s="176">
        <v>1</v>
      </c>
      <c r="I773" s="177">
        <v>0</v>
      </c>
      <c r="J773" s="175">
        <v>46043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-15.26</v>
      </c>
    </row>
    <row r="774" spans="1:16" ht="19.5" customHeight="1">
      <c r="A774" s="171" t="s">
        <v>714</v>
      </c>
      <c r="B774" s="175">
        <v>46047</v>
      </c>
      <c r="C774" s="171" t="s">
        <v>110</v>
      </c>
      <c r="D774" s="171" t="s">
        <v>24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>
        <v>51</v>
      </c>
      <c r="P774" s="179">
        <v>-56.94</v>
      </c>
    </row>
    <row r="775" spans="1:16" ht="19.5" customHeight="1">
      <c r="A775" s="171" t="s">
        <v>714</v>
      </c>
      <c r="B775" s="175">
        <v>46047</v>
      </c>
      <c r="C775" s="171" t="s">
        <v>110</v>
      </c>
      <c r="D775" s="171" t="s">
        <v>117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714</v>
      </c>
      <c r="B776" s="175">
        <v>46047</v>
      </c>
      <c r="C776" s="171" t="s">
        <v>110</v>
      </c>
      <c r="D776" s="171" t="s">
        <v>118</v>
      </c>
      <c r="E776" s="171" t="s">
        <v>78</v>
      </c>
      <c r="F776" s="171" t="s">
        <v>176</v>
      </c>
      <c r="G776" s="171" t="s">
        <v>177</v>
      </c>
      <c r="H776" s="176">
        <v>1</v>
      </c>
      <c r="I776" s="177">
        <v>0</v>
      </c>
      <c r="J776" s="175">
        <v>46045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-56.94</v>
      </c>
    </row>
    <row r="777" spans="1:16" ht="19.5" customHeight="1">
      <c r="A777" s="171" t="s">
        <v>715</v>
      </c>
      <c r="B777" s="175">
        <v>46047</v>
      </c>
      <c r="C777" s="171" t="s">
        <v>110</v>
      </c>
      <c r="D777" s="171" t="s">
        <v>24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0.43</v>
      </c>
      <c r="N777" s="176"/>
      <c r="O777" s="176">
        <v>43</v>
      </c>
      <c r="P777" s="179">
        <v>-125.95</v>
      </c>
    </row>
    <row r="778" spans="1:16" ht="19.5" customHeight="1">
      <c r="A778" s="171" t="s">
        <v>715</v>
      </c>
      <c r="B778" s="175">
        <v>46047</v>
      </c>
      <c r="C778" s="171" t="s">
        <v>127</v>
      </c>
      <c r="D778" s="171" t="s">
        <v>128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594.29</v>
      </c>
    </row>
    <row r="779" spans="1:16" ht="19.5" customHeight="1">
      <c r="A779" s="171" t="s">
        <v>715</v>
      </c>
      <c r="B779" s="175">
        <v>46047</v>
      </c>
      <c r="C779" s="171" t="s">
        <v>127</v>
      </c>
      <c r="D779" s="171" t="s">
        <v>129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5.94</v>
      </c>
    </row>
    <row r="780" spans="1:16" ht="19.5" customHeight="1">
      <c r="A780" s="171" t="s">
        <v>715</v>
      </c>
      <c r="B780" s="175">
        <v>46047</v>
      </c>
      <c r="C780" s="171" t="s">
        <v>127</v>
      </c>
      <c r="D780" s="171" t="s">
        <v>130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1103.77</v>
      </c>
    </row>
    <row r="781" spans="1:16" ht="19.5" customHeight="1">
      <c r="A781" s="171" t="s">
        <v>715</v>
      </c>
      <c r="B781" s="175">
        <v>46047</v>
      </c>
      <c r="C781" s="171" t="s">
        <v>131</v>
      </c>
      <c r="D781" s="171" t="s">
        <v>132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-732.72</v>
      </c>
    </row>
    <row r="782" spans="1:16" ht="19.5" customHeight="1">
      <c r="A782" s="171" t="s">
        <v>715</v>
      </c>
      <c r="B782" s="175">
        <v>46047</v>
      </c>
      <c r="C782" s="171" t="s">
        <v>115</v>
      </c>
      <c r="D782" s="171" t="s">
        <v>116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1704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/>
      <c r="P782" s="179">
        <v>-9.84</v>
      </c>
    </row>
    <row r="783" spans="1:16" ht="19.5" customHeight="1">
      <c r="A783" s="171" t="s">
        <v>716</v>
      </c>
      <c r="B783" s="175">
        <v>46047</v>
      </c>
      <c r="C783" s="171" t="s">
        <v>110</v>
      </c>
      <c r="D783" s="171" t="s">
        <v>24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0.43</v>
      </c>
      <c r="N783" s="176"/>
      <c r="O783" s="176">
        <v>43</v>
      </c>
      <c r="P783" s="179">
        <v>-129.28</v>
      </c>
    </row>
    <row r="784" spans="1:16" ht="19.5" customHeight="1">
      <c r="A784" s="171" t="s">
        <v>716</v>
      </c>
      <c r="B784" s="175">
        <v>46047</v>
      </c>
      <c r="C784" s="171" t="s">
        <v>127</v>
      </c>
      <c r="D784" s="171" t="s">
        <v>128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641.9</v>
      </c>
    </row>
    <row r="785" spans="1:16" ht="19.5" customHeight="1">
      <c r="A785" s="171" t="s">
        <v>716</v>
      </c>
      <c r="B785" s="175">
        <v>46047</v>
      </c>
      <c r="C785" s="171" t="s">
        <v>127</v>
      </c>
      <c r="D785" s="171" t="s">
        <v>129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6.42</v>
      </c>
    </row>
    <row r="786" spans="1:16" ht="19.5" customHeight="1">
      <c r="A786" s="171" t="s">
        <v>716</v>
      </c>
      <c r="B786" s="175">
        <v>46047</v>
      </c>
      <c r="C786" s="171" t="s">
        <v>127</v>
      </c>
      <c r="D786" s="171" t="s">
        <v>130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1166.68</v>
      </c>
    </row>
    <row r="787" spans="1:16" ht="19.5" customHeight="1">
      <c r="A787" s="171" t="s">
        <v>716</v>
      </c>
      <c r="B787" s="175">
        <v>46047</v>
      </c>
      <c r="C787" s="171" t="s">
        <v>131</v>
      </c>
      <c r="D787" s="171" t="s">
        <v>132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-780.45</v>
      </c>
    </row>
    <row r="788" spans="1:16" ht="19.5" customHeight="1">
      <c r="A788" s="171" t="s">
        <v>716</v>
      </c>
      <c r="B788" s="175">
        <v>46047</v>
      </c>
      <c r="C788" s="171" t="s">
        <v>115</v>
      </c>
      <c r="D788" s="171" t="s">
        <v>116</v>
      </c>
      <c r="E788" s="171" t="s">
        <v>44</v>
      </c>
      <c r="F788" s="171" t="s">
        <v>213</v>
      </c>
      <c r="G788" s="171" t="s">
        <v>214</v>
      </c>
      <c r="H788" s="176">
        <v>1</v>
      </c>
      <c r="I788" s="177">
        <v>1815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/>
      <c r="P788" s="179">
        <v>-10.78</v>
      </c>
    </row>
    <row r="789" spans="1:16" ht="19.5" customHeight="1">
      <c r="A789" s="171" t="s">
        <v>717</v>
      </c>
      <c r="B789" s="175">
        <v>46047</v>
      </c>
      <c r="C789" s="171" t="s">
        <v>110</v>
      </c>
      <c r="D789" s="171" t="s">
        <v>24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0.43</v>
      </c>
      <c r="N789" s="176"/>
      <c r="O789" s="176">
        <v>43</v>
      </c>
      <c r="P789" s="179">
        <v>-123.85</v>
      </c>
    </row>
    <row r="790" spans="1:16" ht="19.5" customHeight="1">
      <c r="A790" s="171" t="s">
        <v>717</v>
      </c>
      <c r="B790" s="175">
        <v>46047</v>
      </c>
      <c r="C790" s="171" t="s">
        <v>127</v>
      </c>
      <c r="D790" s="171" t="s">
        <v>128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569.52</v>
      </c>
    </row>
    <row r="791" spans="1:16" ht="19.5" customHeight="1">
      <c r="A791" s="171" t="s">
        <v>717</v>
      </c>
      <c r="B791" s="175">
        <v>46047</v>
      </c>
      <c r="C791" s="171" t="s">
        <v>127</v>
      </c>
      <c r="D791" s="171" t="s">
        <v>129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5.7</v>
      </c>
    </row>
    <row r="792" spans="1:16" ht="19.5" customHeight="1">
      <c r="A792" s="171" t="s">
        <v>717</v>
      </c>
      <c r="B792" s="175">
        <v>46047</v>
      </c>
      <c r="C792" s="171" t="s">
        <v>127</v>
      </c>
      <c r="D792" s="171" t="s">
        <v>130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1058.78</v>
      </c>
    </row>
    <row r="793" spans="1:16" ht="19.5" customHeight="1">
      <c r="A793" s="171" t="s">
        <v>717</v>
      </c>
      <c r="B793" s="175">
        <v>46047</v>
      </c>
      <c r="C793" s="171" t="s">
        <v>131</v>
      </c>
      <c r="D793" s="171" t="s">
        <v>132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-702.62</v>
      </c>
    </row>
    <row r="794" spans="1:16" ht="19.5" customHeight="1">
      <c r="A794" s="171" t="s">
        <v>717</v>
      </c>
      <c r="B794" s="175">
        <v>46047</v>
      </c>
      <c r="C794" s="171" t="s">
        <v>115</v>
      </c>
      <c r="D794" s="171" t="s">
        <v>116</v>
      </c>
      <c r="E794" s="171" t="s">
        <v>39</v>
      </c>
      <c r="F794" s="171" t="s">
        <v>141</v>
      </c>
      <c r="G794" s="171" t="s">
        <v>112</v>
      </c>
      <c r="H794" s="176">
        <v>1</v>
      </c>
      <c r="I794" s="177">
        <v>1634</v>
      </c>
      <c r="J794" s="175">
        <v>46037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-9.44</v>
      </c>
    </row>
    <row r="795" spans="1:16" ht="19.5" customHeight="1">
      <c r="A795" s="171" t="s">
        <v>718</v>
      </c>
      <c r="B795" s="175">
        <v>46047</v>
      </c>
      <c r="C795" s="171" t="s">
        <v>115</v>
      </c>
      <c r="D795" s="171" t="s">
        <v>135</v>
      </c>
      <c r="E795" s="171" t="s">
        <v>72</v>
      </c>
      <c r="F795" s="171" t="s">
        <v>719</v>
      </c>
      <c r="G795" s="171" t="s">
        <v>177</v>
      </c>
      <c r="H795" s="176">
        <v>1</v>
      </c>
      <c r="I795" s="177">
        <v>0</v>
      </c>
      <c r="J795" s="175">
        <v>46047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-9.5500000000000007</v>
      </c>
    </row>
    <row r="796" spans="1:16" ht="19.5" customHeight="1">
      <c r="A796" s="171" t="s">
        <v>720</v>
      </c>
      <c r="B796" s="175">
        <v>46047</v>
      </c>
      <c r="C796" s="171" t="s">
        <v>110</v>
      </c>
      <c r="D796" s="171" t="s">
        <v>24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0.43</v>
      </c>
      <c r="N796" s="176"/>
      <c r="O796" s="176">
        <v>52</v>
      </c>
      <c r="P796" s="179">
        <v>-146.21</v>
      </c>
    </row>
    <row r="797" spans="1:16" ht="19.5" customHeight="1">
      <c r="A797" s="171" t="s">
        <v>720</v>
      </c>
      <c r="B797" s="175">
        <v>46047</v>
      </c>
      <c r="C797" s="171" t="s">
        <v>127</v>
      </c>
      <c r="D797" s="171" t="s">
        <v>128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679.05</v>
      </c>
    </row>
    <row r="798" spans="1:16" ht="19.5" customHeight="1">
      <c r="A798" s="171" t="s">
        <v>720</v>
      </c>
      <c r="B798" s="175">
        <v>46047</v>
      </c>
      <c r="C798" s="171" t="s">
        <v>127</v>
      </c>
      <c r="D798" s="171" t="s">
        <v>129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6.79</v>
      </c>
    </row>
    <row r="799" spans="1:16" ht="19.5" customHeight="1">
      <c r="A799" s="171" t="s">
        <v>720</v>
      </c>
      <c r="B799" s="175">
        <v>46047</v>
      </c>
      <c r="C799" s="171" t="s">
        <v>127</v>
      </c>
      <c r="D799" s="171" t="s">
        <v>130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948.16</v>
      </c>
    </row>
    <row r="800" spans="1:16" ht="19.5" customHeight="1">
      <c r="A800" s="171" t="s">
        <v>720</v>
      </c>
      <c r="B800" s="175">
        <v>46047</v>
      </c>
      <c r="C800" s="171" t="s">
        <v>131</v>
      </c>
      <c r="D800" s="171" t="s">
        <v>132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-702.62</v>
      </c>
    </row>
    <row r="801" spans="1:16" ht="19.5" customHeight="1">
      <c r="A801" s="171" t="s">
        <v>720</v>
      </c>
      <c r="B801" s="175">
        <v>46047</v>
      </c>
      <c r="C801" s="171" t="s">
        <v>115</v>
      </c>
      <c r="D801" s="171" t="s">
        <v>116</v>
      </c>
      <c r="E801" s="171" t="s">
        <v>39</v>
      </c>
      <c r="F801" s="171" t="s">
        <v>141</v>
      </c>
      <c r="G801" s="171" t="s">
        <v>112</v>
      </c>
      <c r="H801" s="176">
        <v>1</v>
      </c>
      <c r="I801" s="177">
        <v>1634</v>
      </c>
      <c r="J801" s="175">
        <v>46043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-7.88</v>
      </c>
    </row>
    <row r="802" spans="1:16" ht="19.5" customHeight="1">
      <c r="A802" s="171" t="s">
        <v>721</v>
      </c>
      <c r="B802" s="175">
        <v>46047</v>
      </c>
      <c r="C802" s="171" t="s">
        <v>110</v>
      </c>
      <c r="D802" s="171" t="s">
        <v>24</v>
      </c>
      <c r="E802" s="171" t="s">
        <v>64</v>
      </c>
      <c r="F802" s="171" t="s">
        <v>722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0.43</v>
      </c>
      <c r="N802" s="176"/>
      <c r="O802" s="176">
        <v>52</v>
      </c>
      <c r="P802" s="179">
        <v>-242.23</v>
      </c>
    </row>
    <row r="803" spans="1:16" ht="19.5" customHeight="1">
      <c r="A803" s="171" t="s">
        <v>721</v>
      </c>
      <c r="B803" s="175">
        <v>46047</v>
      </c>
      <c r="C803" s="171" t="s">
        <v>127</v>
      </c>
      <c r="D803" s="171" t="s">
        <v>128</v>
      </c>
      <c r="E803" s="171" t="s">
        <v>64</v>
      </c>
      <c r="F803" s="171" t="s">
        <v>722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2355.85</v>
      </c>
    </row>
    <row r="804" spans="1:16" ht="19.5" customHeight="1">
      <c r="A804" s="171" t="s">
        <v>721</v>
      </c>
      <c r="B804" s="175">
        <v>46047</v>
      </c>
      <c r="C804" s="171" t="s">
        <v>127</v>
      </c>
      <c r="D804" s="171" t="s">
        <v>129</v>
      </c>
      <c r="E804" s="171" t="s">
        <v>64</v>
      </c>
      <c r="F804" s="171" t="s">
        <v>722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23.56</v>
      </c>
    </row>
    <row r="805" spans="1:16" ht="19.5" customHeight="1">
      <c r="A805" s="171" t="s">
        <v>721</v>
      </c>
      <c r="B805" s="175">
        <v>46047</v>
      </c>
      <c r="C805" s="171" t="s">
        <v>127</v>
      </c>
      <c r="D805" s="171" t="s">
        <v>130</v>
      </c>
      <c r="E805" s="171" t="s">
        <v>64</v>
      </c>
      <c r="F805" s="171" t="s">
        <v>722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1269.5899999999999</v>
      </c>
    </row>
    <row r="806" spans="1:16" ht="19.5" customHeight="1">
      <c r="A806" s="171" t="s">
        <v>721</v>
      </c>
      <c r="B806" s="175">
        <v>46047</v>
      </c>
      <c r="C806" s="171" t="s">
        <v>131</v>
      </c>
      <c r="D806" s="171" t="s">
        <v>132</v>
      </c>
      <c r="E806" s="171" t="s">
        <v>64</v>
      </c>
      <c r="F806" s="171" t="s">
        <v>722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-1569.07</v>
      </c>
    </row>
    <row r="807" spans="1:16" ht="19.5" customHeight="1">
      <c r="A807" s="171" t="s">
        <v>721</v>
      </c>
      <c r="B807" s="175">
        <v>46047</v>
      </c>
      <c r="C807" s="171" t="s">
        <v>115</v>
      </c>
      <c r="D807" s="171" t="s">
        <v>116</v>
      </c>
      <c r="E807" s="171" t="s">
        <v>64</v>
      </c>
      <c r="F807" s="171" t="s">
        <v>722</v>
      </c>
      <c r="G807" s="171" t="s">
        <v>177</v>
      </c>
      <c r="H807" s="176">
        <v>1</v>
      </c>
      <c r="I807" s="177">
        <v>3649</v>
      </c>
      <c r="J807" s="175">
        <v>46042</v>
      </c>
      <c r="K807" s="171" t="s">
        <v>113</v>
      </c>
      <c r="L807" s="171" t="s">
        <v>114</v>
      </c>
      <c r="M807" s="178">
        <v>0.43</v>
      </c>
      <c r="N807" s="176"/>
      <c r="O807" s="176"/>
      <c r="P807" s="179">
        <v>-12.74</v>
      </c>
    </row>
    <row r="808" spans="1:16" ht="19.5" customHeight="1">
      <c r="A808" s="171" t="s">
        <v>608</v>
      </c>
      <c r="B808" s="175">
        <v>46047</v>
      </c>
      <c r="C808" s="171" t="s">
        <v>110</v>
      </c>
      <c r="D808" s="171" t="s">
        <v>121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customHeight="1">
      <c r="A809" s="171" t="s">
        <v>608</v>
      </c>
      <c r="B809" s="175">
        <v>46047</v>
      </c>
      <c r="C809" s="171" t="s">
        <v>110</v>
      </c>
      <c r="D809" s="171" t="s">
        <v>118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customHeight="1">
      <c r="A810" s="171" t="s">
        <v>608</v>
      </c>
      <c r="B810" s="175">
        <v>46047</v>
      </c>
      <c r="C810" s="171" t="s">
        <v>115</v>
      </c>
      <c r="D810" s="171" t="s">
        <v>119</v>
      </c>
      <c r="E810" s="171" t="s">
        <v>78</v>
      </c>
      <c r="F810" s="171" t="s">
        <v>176</v>
      </c>
      <c r="G810" s="171" t="s">
        <v>177</v>
      </c>
      <c r="H810" s="176">
        <v>1</v>
      </c>
      <c r="I810" s="177">
        <v>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customHeight="1">
      <c r="A811" s="171" t="s">
        <v>721</v>
      </c>
      <c r="B811" s="175">
        <v>46047</v>
      </c>
      <c r="C811" s="171" t="s">
        <v>115</v>
      </c>
      <c r="D811" s="171" t="s">
        <v>135</v>
      </c>
      <c r="E811" s="171" t="s">
        <v>64</v>
      </c>
      <c r="F811" s="171" t="s">
        <v>722</v>
      </c>
      <c r="G811" s="171" t="s">
        <v>177</v>
      </c>
      <c r="H811" s="176">
        <v>1</v>
      </c>
      <c r="I811" s="177">
        <v>0</v>
      </c>
      <c r="J811" s="175">
        <v>46042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-44.76</v>
      </c>
    </row>
    <row r="812" spans="1:16" ht="19.5" customHeight="1">
      <c r="A812" s="171" t="s">
        <v>723</v>
      </c>
      <c r="B812" s="175">
        <v>46047</v>
      </c>
      <c r="C812" s="171" t="s">
        <v>110</v>
      </c>
      <c r="D812" s="171" t="s">
        <v>24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0.43</v>
      </c>
      <c r="N812" s="176"/>
      <c r="O812" s="176">
        <v>50</v>
      </c>
      <c r="P812" s="179">
        <v>-258.97000000000003</v>
      </c>
    </row>
    <row r="813" spans="1:16" ht="19.5" customHeight="1">
      <c r="A813" s="171" t="s">
        <v>723</v>
      </c>
      <c r="B813" s="175">
        <v>46047</v>
      </c>
      <c r="C813" s="171" t="s">
        <v>127</v>
      </c>
      <c r="D813" s="171" t="s">
        <v>128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1655.37</v>
      </c>
    </row>
    <row r="814" spans="1:16" ht="19.5" customHeight="1">
      <c r="A814" s="171" t="s">
        <v>723</v>
      </c>
      <c r="B814" s="175">
        <v>46047</v>
      </c>
      <c r="C814" s="171" t="s">
        <v>127</v>
      </c>
      <c r="D814" s="171" t="s">
        <v>129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customHeight="1">
      <c r="A815" s="171" t="s">
        <v>723</v>
      </c>
      <c r="B815" s="175">
        <v>46047</v>
      </c>
      <c r="C815" s="171" t="s">
        <v>127</v>
      </c>
      <c r="D815" s="171" t="s">
        <v>130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2522.63</v>
      </c>
    </row>
    <row r="816" spans="1:16" ht="19.5" customHeight="1">
      <c r="A816" s="171" t="s">
        <v>723</v>
      </c>
      <c r="B816" s="175">
        <v>46047</v>
      </c>
      <c r="C816" s="171" t="s">
        <v>131</v>
      </c>
      <c r="D816" s="171" t="s">
        <v>132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4178</v>
      </c>
      <c r="J816" s="175">
        <v>46046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-1796.54</v>
      </c>
    </row>
    <row r="817" spans="1:16" ht="19.5" customHeight="1">
      <c r="A817" s="171" t="s">
        <v>724</v>
      </c>
      <c r="B817" s="175">
        <v>46047</v>
      </c>
      <c r="C817" s="171" t="s">
        <v>110</v>
      </c>
      <c r="D817" s="171" t="s">
        <v>24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0.43</v>
      </c>
      <c r="N817" s="176"/>
      <c r="O817" s="176">
        <v>52</v>
      </c>
      <c r="P817" s="179">
        <v>-292.19</v>
      </c>
    </row>
    <row r="818" spans="1:16" ht="19.5" customHeight="1">
      <c r="A818" s="171" t="s">
        <v>724</v>
      </c>
      <c r="B818" s="175">
        <v>46047</v>
      </c>
      <c r="C818" s="171" t="s">
        <v>127</v>
      </c>
      <c r="D818" s="171" t="s">
        <v>128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2202.84</v>
      </c>
    </row>
    <row r="819" spans="1:16" ht="19.5" customHeight="1">
      <c r="A819" s="171" t="s">
        <v>724</v>
      </c>
      <c r="B819" s="175">
        <v>46047</v>
      </c>
      <c r="C819" s="171" t="s">
        <v>127</v>
      </c>
      <c r="D819" s="171" t="s">
        <v>129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22.03</v>
      </c>
    </row>
    <row r="820" spans="1:16" ht="19.5" customHeight="1">
      <c r="A820" s="171" t="s">
        <v>724</v>
      </c>
      <c r="B820" s="175">
        <v>46047</v>
      </c>
      <c r="C820" s="171" t="s">
        <v>127</v>
      </c>
      <c r="D820" s="171" t="s">
        <v>130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2715.13</v>
      </c>
    </row>
    <row r="821" spans="1:16" ht="19.5" customHeight="1">
      <c r="A821" s="171" t="s">
        <v>724</v>
      </c>
      <c r="B821" s="175">
        <v>46047</v>
      </c>
      <c r="C821" s="171" t="s">
        <v>131</v>
      </c>
      <c r="D821" s="171" t="s">
        <v>132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-2124.1999999999998</v>
      </c>
    </row>
    <row r="822" spans="1:16" ht="19.5" customHeight="1">
      <c r="A822" s="171" t="s">
        <v>724</v>
      </c>
      <c r="B822" s="175">
        <v>46047</v>
      </c>
      <c r="C822" s="171" t="s">
        <v>115</v>
      </c>
      <c r="D822" s="171" t="s">
        <v>116</v>
      </c>
      <c r="E822" s="171" t="s">
        <v>78</v>
      </c>
      <c r="F822" s="171" t="s">
        <v>176</v>
      </c>
      <c r="G822" s="171" t="s">
        <v>177</v>
      </c>
      <c r="H822" s="176">
        <v>1</v>
      </c>
      <c r="I822" s="177">
        <v>4940</v>
      </c>
      <c r="J822" s="175">
        <v>46043</v>
      </c>
      <c r="K822" s="171" t="s">
        <v>113</v>
      </c>
      <c r="L822" s="171" t="s">
        <v>114</v>
      </c>
      <c r="M822" s="178">
        <v>0.43</v>
      </c>
      <c r="N822" s="176"/>
      <c r="O822" s="176"/>
      <c r="P822" s="179">
        <v>-13.97</v>
      </c>
    </row>
    <row r="823" spans="1:16" ht="19.5" customHeight="1">
      <c r="A823" s="171" t="s">
        <v>725</v>
      </c>
      <c r="B823" s="175">
        <v>46047</v>
      </c>
      <c r="C823" s="171" t="s">
        <v>115</v>
      </c>
      <c r="D823" s="171" t="s">
        <v>726</v>
      </c>
      <c r="E823" s="171" t="s">
        <v>41</v>
      </c>
      <c r="F823" s="171" t="s">
        <v>138</v>
      </c>
      <c r="G823" s="171" t="s">
        <v>112</v>
      </c>
      <c r="H823" s="176">
        <v>1</v>
      </c>
      <c r="I823" s="177">
        <v>0</v>
      </c>
      <c r="J823" s="175">
        <v>46047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-24</v>
      </c>
    </row>
    <row r="824" spans="1:16" ht="19.5" customHeight="1">
      <c r="A824" s="171" t="s">
        <v>724</v>
      </c>
      <c r="B824" s="175">
        <v>46047</v>
      </c>
      <c r="C824" s="171" t="s">
        <v>115</v>
      </c>
      <c r="D824" s="171" t="s">
        <v>135</v>
      </c>
      <c r="E824" s="171" t="s">
        <v>78</v>
      </c>
      <c r="F824" s="171" t="s">
        <v>176</v>
      </c>
      <c r="G824" s="171" t="s">
        <v>177</v>
      </c>
      <c r="H824" s="176">
        <v>1</v>
      </c>
      <c r="I824" s="177">
        <v>0</v>
      </c>
      <c r="J824" s="175">
        <v>46043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-41.85</v>
      </c>
    </row>
    <row r="825" spans="1:16" ht="19.5" customHeight="1">
      <c r="A825" s="171" t="s">
        <v>727</v>
      </c>
      <c r="B825" s="175">
        <v>46047</v>
      </c>
      <c r="C825" s="171" t="s">
        <v>110</v>
      </c>
      <c r="D825" s="171" t="s">
        <v>24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0.43</v>
      </c>
      <c r="N825" s="176"/>
      <c r="O825" s="176">
        <v>52</v>
      </c>
      <c r="P825" s="179">
        <v>-146.22999999999999</v>
      </c>
    </row>
    <row r="826" spans="1:16" ht="19.5" customHeight="1">
      <c r="A826" s="171" t="s">
        <v>727</v>
      </c>
      <c r="B826" s="175">
        <v>46047</v>
      </c>
      <c r="C826" s="171" t="s">
        <v>127</v>
      </c>
      <c r="D826" s="171" t="s">
        <v>128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576.19000000000005</v>
      </c>
    </row>
    <row r="827" spans="1:16" ht="19.5" customHeight="1">
      <c r="A827" s="171" t="s">
        <v>727</v>
      </c>
      <c r="B827" s="175">
        <v>46047</v>
      </c>
      <c r="C827" s="171" t="s">
        <v>127</v>
      </c>
      <c r="D827" s="171" t="s">
        <v>129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5.76</v>
      </c>
    </row>
    <row r="828" spans="1:16" ht="19.5" customHeight="1">
      <c r="A828" s="171" t="s">
        <v>727</v>
      </c>
      <c r="B828" s="175">
        <v>46047</v>
      </c>
      <c r="C828" s="171" t="s">
        <v>127</v>
      </c>
      <c r="D828" s="171" t="s">
        <v>130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1088.05</v>
      </c>
    </row>
    <row r="829" spans="1:16" ht="19.5" customHeight="1">
      <c r="A829" s="171" t="s">
        <v>727</v>
      </c>
      <c r="B829" s="175">
        <v>46047</v>
      </c>
      <c r="C829" s="171" t="s">
        <v>131</v>
      </c>
      <c r="D829" s="171" t="s">
        <v>132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-718.1</v>
      </c>
    </row>
    <row r="830" spans="1:16" ht="19.5" customHeight="1">
      <c r="A830" s="171" t="s">
        <v>727</v>
      </c>
      <c r="B830" s="175">
        <v>46047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1670</v>
      </c>
      <c r="J830" s="175">
        <v>46042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-10.31</v>
      </c>
    </row>
    <row r="831" spans="1:16" ht="19.5" customHeight="1">
      <c r="A831" s="171" t="s">
        <v>728</v>
      </c>
      <c r="B831" s="175">
        <v>46047</v>
      </c>
      <c r="C831" s="171" t="s">
        <v>110</v>
      </c>
      <c r="D831" s="171" t="s">
        <v>24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0.43</v>
      </c>
      <c r="N831" s="176"/>
      <c r="O831" s="176">
        <v>53</v>
      </c>
      <c r="P831" s="179">
        <v>-147.66999999999999</v>
      </c>
    </row>
    <row r="832" spans="1:16" ht="19.5" customHeight="1">
      <c r="A832" s="171" t="s">
        <v>728</v>
      </c>
      <c r="B832" s="175">
        <v>46047</v>
      </c>
      <c r="C832" s="171" t="s">
        <v>127</v>
      </c>
      <c r="D832" s="171" t="s">
        <v>128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819.05</v>
      </c>
    </row>
    <row r="833" spans="1:16" ht="19.5" customHeight="1">
      <c r="A833" s="171" t="s">
        <v>728</v>
      </c>
      <c r="B833" s="175">
        <v>46047</v>
      </c>
      <c r="C833" s="171" t="s">
        <v>127</v>
      </c>
      <c r="D833" s="171" t="s">
        <v>129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8.19</v>
      </c>
    </row>
    <row r="834" spans="1:16" ht="19.5" customHeight="1">
      <c r="A834" s="171" t="s">
        <v>728</v>
      </c>
      <c r="B834" s="175">
        <v>46047</v>
      </c>
      <c r="C834" s="171" t="s">
        <v>127</v>
      </c>
      <c r="D834" s="171" t="s">
        <v>130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859.76</v>
      </c>
    </row>
    <row r="835" spans="1:16" ht="19.5" customHeight="1">
      <c r="A835" s="171" t="s">
        <v>728</v>
      </c>
      <c r="B835" s="175">
        <v>46047</v>
      </c>
      <c r="C835" s="171" t="s">
        <v>131</v>
      </c>
      <c r="D835" s="171" t="s">
        <v>132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-725.41</v>
      </c>
    </row>
    <row r="836" spans="1:16" ht="19.5" customHeight="1">
      <c r="A836" s="171" t="s">
        <v>728</v>
      </c>
      <c r="B836" s="175">
        <v>46047</v>
      </c>
      <c r="C836" s="171" t="s">
        <v>115</v>
      </c>
      <c r="D836" s="171" t="s">
        <v>116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1687</v>
      </c>
      <c r="J836" s="175">
        <v>46041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-25</v>
      </c>
    </row>
    <row r="837" spans="1:16" ht="19.5" customHeight="1">
      <c r="A837" s="171" t="s">
        <v>729</v>
      </c>
      <c r="B837" s="175">
        <v>46047</v>
      </c>
      <c r="C837" s="171" t="s">
        <v>110</v>
      </c>
      <c r="D837" s="171" t="s">
        <v>24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>
        <v>52</v>
      </c>
      <c r="P837" s="179">
        <v>-46.77</v>
      </c>
    </row>
    <row r="838" spans="1:16" ht="19.5" customHeight="1">
      <c r="A838" s="171" t="s">
        <v>729</v>
      </c>
      <c r="B838" s="175">
        <v>46047</v>
      </c>
      <c r="C838" s="171" t="s">
        <v>115</v>
      </c>
      <c r="D838" s="171" t="s">
        <v>116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46042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-9.02</v>
      </c>
    </row>
    <row r="839" spans="1:16" ht="19.5" customHeight="1">
      <c r="A839" s="171" t="s">
        <v>730</v>
      </c>
      <c r="B839" s="175">
        <v>46047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0.43</v>
      </c>
      <c r="N839" s="176"/>
      <c r="O839" s="176">
        <v>51</v>
      </c>
      <c r="P839" s="179">
        <v>-147.08000000000001</v>
      </c>
    </row>
    <row r="840" spans="1:16" ht="19.5" customHeight="1">
      <c r="A840" s="171" t="s">
        <v>730</v>
      </c>
      <c r="B840" s="175">
        <v>46047</v>
      </c>
      <c r="C840" s="171" t="s">
        <v>127</v>
      </c>
      <c r="D840" s="171" t="s">
        <v>128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797.23</v>
      </c>
    </row>
    <row r="841" spans="1:16" ht="19.5" customHeight="1">
      <c r="A841" s="171" t="s">
        <v>730</v>
      </c>
      <c r="B841" s="175">
        <v>46047</v>
      </c>
      <c r="C841" s="171" t="s">
        <v>127</v>
      </c>
      <c r="D841" s="171" t="s">
        <v>129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customHeight="1">
      <c r="A842" s="171" t="s">
        <v>730</v>
      </c>
      <c r="B842" s="175">
        <v>46047</v>
      </c>
      <c r="C842" s="171" t="s">
        <v>127</v>
      </c>
      <c r="D842" s="171" t="s">
        <v>130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872.77</v>
      </c>
    </row>
    <row r="843" spans="1:16" ht="19.5" customHeight="1">
      <c r="A843" s="171" t="s">
        <v>730</v>
      </c>
      <c r="B843" s="175">
        <v>46047</v>
      </c>
      <c r="C843" s="171" t="s">
        <v>131</v>
      </c>
      <c r="D843" s="171" t="s">
        <v>132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1670</v>
      </c>
      <c r="J843" s="175">
        <v>46045</v>
      </c>
      <c r="K843" s="171" t="s">
        <v>113</v>
      </c>
      <c r="L843" s="171" t="s">
        <v>114</v>
      </c>
      <c r="M843" s="178">
        <v>0.43</v>
      </c>
      <c r="N843" s="176"/>
      <c r="O843" s="176"/>
      <c r="P843" s="179">
        <v>-718.1</v>
      </c>
    </row>
    <row r="844" spans="1:16" ht="19.5" customHeight="1">
      <c r="A844" s="171" t="s">
        <v>729</v>
      </c>
      <c r="B844" s="175">
        <v>46047</v>
      </c>
      <c r="C844" s="171" t="s">
        <v>110</v>
      </c>
      <c r="D844" s="171" t="s">
        <v>117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0</v>
      </c>
    </row>
    <row r="845" spans="1:16" ht="19.5" customHeight="1">
      <c r="A845" s="171" t="s">
        <v>729</v>
      </c>
      <c r="B845" s="175">
        <v>46047</v>
      </c>
      <c r="C845" s="171" t="s">
        <v>110</v>
      </c>
      <c r="D845" s="171" t="s">
        <v>118</v>
      </c>
      <c r="E845" s="171" t="s">
        <v>44</v>
      </c>
      <c r="F845" s="171" t="s">
        <v>213</v>
      </c>
      <c r="G845" s="171" t="s">
        <v>214</v>
      </c>
      <c r="H845" s="176">
        <v>1</v>
      </c>
      <c r="I845" s="177">
        <v>0</v>
      </c>
      <c r="J845" s="175">
        <v>46042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-46.77</v>
      </c>
    </row>
    <row r="846" spans="1:16" ht="19.5" customHeight="1">
      <c r="A846" s="171" t="s">
        <v>566</v>
      </c>
      <c r="B846" s="175">
        <v>46047</v>
      </c>
      <c r="C846" s="171" t="s">
        <v>115</v>
      </c>
      <c r="D846" s="171" t="s">
        <v>135</v>
      </c>
      <c r="E846" s="171" t="s">
        <v>45</v>
      </c>
      <c r="F846" s="171" t="s">
        <v>162</v>
      </c>
      <c r="G846" s="171" t="s">
        <v>163</v>
      </c>
      <c r="H846" s="176">
        <v>1</v>
      </c>
      <c r="I846" s="177">
        <v>0</v>
      </c>
      <c r="J846" s="175">
        <v>46042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7.44</v>
      </c>
    </row>
    <row r="847" spans="1:16" ht="19.5" customHeight="1">
      <c r="A847" s="171" t="s">
        <v>728</v>
      </c>
      <c r="B847" s="175">
        <v>46047</v>
      </c>
      <c r="C847" s="171" t="s">
        <v>115</v>
      </c>
      <c r="D847" s="171" t="s">
        <v>135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46041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-15.56</v>
      </c>
    </row>
    <row r="848" spans="1:16" ht="19.5" customHeight="1">
      <c r="A848" s="171" t="s">
        <v>731</v>
      </c>
      <c r="B848" s="175">
        <v>46047</v>
      </c>
      <c r="C848" s="171" t="s">
        <v>110</v>
      </c>
      <c r="D848" s="171" t="s">
        <v>24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0.43</v>
      </c>
      <c r="N848" s="176"/>
      <c r="O848" s="176">
        <v>52</v>
      </c>
      <c r="P848" s="179">
        <v>-147.99</v>
      </c>
    </row>
    <row r="849" spans="1:16" ht="19.5" customHeight="1">
      <c r="A849" s="171" t="s">
        <v>731</v>
      </c>
      <c r="B849" s="175">
        <v>46047</v>
      </c>
      <c r="C849" s="171" t="s">
        <v>127</v>
      </c>
      <c r="D849" s="171" t="s">
        <v>128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836.19</v>
      </c>
    </row>
    <row r="850" spans="1:16" ht="19.5" customHeight="1">
      <c r="A850" s="171" t="s">
        <v>731</v>
      </c>
      <c r="B850" s="175">
        <v>46047</v>
      </c>
      <c r="C850" s="171" t="s">
        <v>127</v>
      </c>
      <c r="D850" s="171" t="s">
        <v>129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8.36</v>
      </c>
    </row>
    <row r="851" spans="1:16" ht="19.5" customHeight="1">
      <c r="A851" s="171" t="s">
        <v>731</v>
      </c>
      <c r="B851" s="175">
        <v>46047</v>
      </c>
      <c r="C851" s="171" t="s">
        <v>127</v>
      </c>
      <c r="D851" s="171" t="s">
        <v>130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835.45</v>
      </c>
    </row>
    <row r="852" spans="1:16" ht="19.5" customHeight="1">
      <c r="A852" s="171" t="s">
        <v>731</v>
      </c>
      <c r="B852" s="175">
        <v>46047</v>
      </c>
      <c r="C852" s="171" t="s">
        <v>131</v>
      </c>
      <c r="D852" s="171" t="s">
        <v>132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46042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-722.4</v>
      </c>
    </row>
    <row r="853" spans="1:16" ht="19.5" customHeight="1">
      <c r="A853" s="171" t="s">
        <v>732</v>
      </c>
      <c r="B853" s="175">
        <v>46047</v>
      </c>
      <c r="C853" s="171" t="s">
        <v>110</v>
      </c>
      <c r="D853" s="171" t="s">
        <v>24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0.43</v>
      </c>
      <c r="N853" s="176"/>
      <c r="O853" s="176">
        <v>52</v>
      </c>
      <c r="P853" s="179">
        <v>-147.99</v>
      </c>
    </row>
    <row r="854" spans="1:16" ht="19.5" customHeight="1">
      <c r="A854" s="171" t="s">
        <v>732</v>
      </c>
      <c r="B854" s="175">
        <v>46047</v>
      </c>
      <c r="C854" s="171" t="s">
        <v>127</v>
      </c>
      <c r="D854" s="171" t="s">
        <v>128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964.76</v>
      </c>
    </row>
    <row r="855" spans="1:16" ht="19.5" customHeight="1">
      <c r="A855" s="171" t="s">
        <v>732</v>
      </c>
      <c r="B855" s="175">
        <v>46047</v>
      </c>
      <c r="C855" s="171" t="s">
        <v>127</v>
      </c>
      <c r="D855" s="171" t="s">
        <v>129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9.65</v>
      </c>
    </row>
    <row r="856" spans="1:16" ht="19.5" customHeight="1">
      <c r="A856" s="171" t="s">
        <v>732</v>
      </c>
      <c r="B856" s="175">
        <v>46047</v>
      </c>
      <c r="C856" s="171" t="s">
        <v>127</v>
      </c>
      <c r="D856" s="171" t="s">
        <v>130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705.59</v>
      </c>
    </row>
    <row r="857" spans="1:16" ht="19.5" customHeight="1">
      <c r="A857" s="171" t="s">
        <v>732</v>
      </c>
      <c r="B857" s="175">
        <v>46047</v>
      </c>
      <c r="C857" s="171" t="s">
        <v>131</v>
      </c>
      <c r="D857" s="171" t="s">
        <v>132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-722.4</v>
      </c>
    </row>
    <row r="858" spans="1:16" ht="19.5" customHeight="1">
      <c r="A858" s="171" t="s">
        <v>732</v>
      </c>
      <c r="B858" s="175">
        <v>46047</v>
      </c>
      <c r="C858" s="171" t="s">
        <v>115</v>
      </c>
      <c r="D858" s="171" t="s">
        <v>116</v>
      </c>
      <c r="E858" s="171" t="s">
        <v>42</v>
      </c>
      <c r="F858" s="171" t="s">
        <v>248</v>
      </c>
      <c r="G858" s="171" t="s">
        <v>112</v>
      </c>
      <c r="H858" s="176">
        <v>1</v>
      </c>
      <c r="I858" s="177">
        <v>1680</v>
      </c>
      <c r="J858" s="175">
        <v>46043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-8.23</v>
      </c>
    </row>
    <row r="859" spans="1:16" ht="19.5" customHeight="1">
      <c r="A859" s="171" t="s">
        <v>733</v>
      </c>
      <c r="B859" s="175">
        <v>46047</v>
      </c>
      <c r="C859" s="171" t="s">
        <v>115</v>
      </c>
      <c r="D859" s="171" t="s">
        <v>135</v>
      </c>
      <c r="E859" s="171" t="s">
        <v>70</v>
      </c>
      <c r="F859" s="171" t="s">
        <v>509</v>
      </c>
      <c r="G859" s="171" t="s">
        <v>177</v>
      </c>
      <c r="H859" s="176">
        <v>1</v>
      </c>
      <c r="I859" s="177">
        <v>0</v>
      </c>
      <c r="J859" s="175">
        <v>46047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-53.88</v>
      </c>
    </row>
    <row r="860" spans="1:16" ht="19.5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46042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-15.89</v>
      </c>
    </row>
    <row r="861" spans="1:16" ht="19.5" customHeight="1">
      <c r="A861" s="171" t="s">
        <v>732</v>
      </c>
      <c r="B861" s="175">
        <v>46047</v>
      </c>
      <c r="C861" s="171" t="s">
        <v>115</v>
      </c>
      <c r="D861" s="171" t="s">
        <v>135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0</v>
      </c>
      <c r="J861" s="175">
        <v>46043</v>
      </c>
      <c r="K861" s="171" t="s">
        <v>125</v>
      </c>
      <c r="L861" s="171" t="s">
        <v>125</v>
      </c>
      <c r="M861" s="178">
        <v>0</v>
      </c>
      <c r="N861" s="176"/>
      <c r="O861" s="176"/>
      <c r="P861" s="179">
        <v>-18.329999999999998</v>
      </c>
    </row>
    <row r="862" spans="1:16" ht="19.5" customHeight="1">
      <c r="A862" s="171" t="s">
        <v>734</v>
      </c>
      <c r="B862" s="175">
        <v>46047</v>
      </c>
      <c r="C862" s="171" t="s">
        <v>110</v>
      </c>
      <c r="D862" s="171" t="s">
        <v>24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>
        <v>53</v>
      </c>
      <c r="P862" s="179">
        <v>-46</v>
      </c>
    </row>
    <row r="863" spans="1:16" ht="19.5" customHeight="1">
      <c r="A863" s="171" t="s">
        <v>734</v>
      </c>
      <c r="B863" s="175">
        <v>46047</v>
      </c>
      <c r="C863" s="171" t="s">
        <v>115</v>
      </c>
      <c r="D863" s="171" t="s">
        <v>116</v>
      </c>
      <c r="E863" s="171" t="s">
        <v>44</v>
      </c>
      <c r="F863" s="171" t="s">
        <v>213</v>
      </c>
      <c r="G863" s="171" t="s">
        <v>214</v>
      </c>
      <c r="H863" s="176">
        <v>1</v>
      </c>
      <c r="I863" s="177">
        <v>0</v>
      </c>
      <c r="J863" s="175">
        <v>46041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-9.94</v>
      </c>
    </row>
    <row r="864" spans="1:16" ht="19.5" customHeight="1">
      <c r="A864" s="171" t="s">
        <v>735</v>
      </c>
      <c r="B864" s="175">
        <v>46047</v>
      </c>
      <c r="C864" s="171" t="s">
        <v>115</v>
      </c>
      <c r="D864" s="171" t="s">
        <v>135</v>
      </c>
      <c r="E864" s="171" t="s">
        <v>42</v>
      </c>
      <c r="F864" s="171" t="s">
        <v>248</v>
      </c>
      <c r="G864" s="171" t="s">
        <v>112</v>
      </c>
      <c r="H864" s="176">
        <v>1</v>
      </c>
      <c r="I864" s="177">
        <v>0</v>
      </c>
      <c r="J864" s="175">
        <v>46047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-17.690000000000001</v>
      </c>
    </row>
    <row r="865" spans="1:16" ht="19.5" customHeight="1">
      <c r="A865" s="171" t="s">
        <v>736</v>
      </c>
      <c r="B865" s="175">
        <v>46047</v>
      </c>
      <c r="C865" s="171" t="s">
        <v>110</v>
      </c>
      <c r="D865" s="171" t="s">
        <v>24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>
        <v>48</v>
      </c>
      <c r="P865" s="179">
        <v>-56.94</v>
      </c>
    </row>
    <row r="866" spans="1:16" ht="19.5" customHeight="1">
      <c r="A866" s="171" t="s">
        <v>736</v>
      </c>
      <c r="B866" s="175">
        <v>46047</v>
      </c>
      <c r="C866" s="171" t="s">
        <v>115</v>
      </c>
      <c r="D866" s="171" t="s">
        <v>116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46038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-16.88</v>
      </c>
    </row>
    <row r="867" spans="1:16" ht="19.5" customHeight="1">
      <c r="A867" s="171" t="s">
        <v>737</v>
      </c>
      <c r="B867" s="175">
        <v>46047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0.43</v>
      </c>
      <c r="N867" s="176"/>
      <c r="O867" s="176">
        <v>52</v>
      </c>
      <c r="P867" s="179">
        <v>-147.6</v>
      </c>
    </row>
    <row r="868" spans="1:16" ht="19.5" customHeight="1">
      <c r="A868" s="171" t="s">
        <v>737</v>
      </c>
      <c r="B868" s="175">
        <v>46047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571.55999999999995</v>
      </c>
    </row>
    <row r="869" spans="1:16" ht="19.5" customHeight="1">
      <c r="A869" s="171" t="s">
        <v>737</v>
      </c>
      <c r="B869" s="175">
        <v>46047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5.72</v>
      </c>
    </row>
    <row r="870" spans="1:16" ht="19.5" customHeight="1">
      <c r="A870" s="171" t="s">
        <v>737</v>
      </c>
      <c r="B870" s="175">
        <v>46047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1092.72</v>
      </c>
    </row>
    <row r="871" spans="1:16" ht="19.5" customHeight="1">
      <c r="A871" s="171" t="s">
        <v>737</v>
      </c>
      <c r="B871" s="175">
        <v>46047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-718.1</v>
      </c>
    </row>
    <row r="872" spans="1:16" ht="19.5" customHeight="1">
      <c r="A872" s="171" t="s">
        <v>737</v>
      </c>
      <c r="B872" s="175">
        <v>46047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1670</v>
      </c>
      <c r="J872" s="175">
        <v>46043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-8.25</v>
      </c>
    </row>
    <row r="873" spans="1:16" ht="19.5" customHeight="1">
      <c r="A873" s="171" t="s">
        <v>734</v>
      </c>
      <c r="B873" s="175">
        <v>46047</v>
      </c>
      <c r="C873" s="171" t="s">
        <v>110</v>
      </c>
      <c r="D873" s="171" t="s">
        <v>117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customHeight="1">
      <c r="A874" s="171" t="s">
        <v>734</v>
      </c>
      <c r="B874" s="175">
        <v>46047</v>
      </c>
      <c r="C874" s="171" t="s">
        <v>110</v>
      </c>
      <c r="D874" s="171" t="s">
        <v>118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-81.34</v>
      </c>
    </row>
    <row r="875" spans="1:16" ht="19.5" customHeight="1">
      <c r="A875" s="171" t="s">
        <v>734</v>
      </c>
      <c r="B875" s="175">
        <v>46047</v>
      </c>
      <c r="C875" s="171" t="s">
        <v>115</v>
      </c>
      <c r="D875" s="171" t="s">
        <v>119</v>
      </c>
      <c r="E875" s="171" t="s">
        <v>44</v>
      </c>
      <c r="F875" s="171" t="s">
        <v>213</v>
      </c>
      <c r="G875" s="171" t="s">
        <v>214</v>
      </c>
      <c r="H875" s="176">
        <v>1</v>
      </c>
      <c r="I875" s="177">
        <v>0</v>
      </c>
      <c r="J875" s="175">
        <v>46041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customHeight="1">
      <c r="A876" s="171" t="s">
        <v>609</v>
      </c>
      <c r="B876" s="175">
        <v>46047</v>
      </c>
      <c r="C876" s="171" t="s">
        <v>308</v>
      </c>
      <c r="D876" s="171" t="s">
        <v>419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-2116.59</v>
      </c>
    </row>
    <row r="877" spans="1:16" ht="19.5" customHeight="1">
      <c r="A877" s="171" t="s">
        <v>609</v>
      </c>
      <c r="B877" s="175">
        <v>46047</v>
      </c>
      <c r="C877" s="171" t="s">
        <v>308</v>
      </c>
      <c r="D877" s="171" t="s">
        <v>129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-21.17</v>
      </c>
    </row>
    <row r="878" spans="1:16" ht="19.5" customHeight="1">
      <c r="A878" s="171" t="s">
        <v>609</v>
      </c>
      <c r="B878" s="175">
        <v>46047</v>
      </c>
      <c r="C878" s="171" t="s">
        <v>308</v>
      </c>
      <c r="D878" s="171" t="s">
        <v>130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-2802.24</v>
      </c>
    </row>
    <row r="879" spans="1:16" ht="19.5" customHeight="1">
      <c r="A879" s="171" t="s">
        <v>609</v>
      </c>
      <c r="B879" s="175">
        <v>46047</v>
      </c>
      <c r="C879" s="171" t="s">
        <v>131</v>
      </c>
      <c r="D879" s="171" t="s">
        <v>420</v>
      </c>
      <c r="E879" s="171" t="s">
        <v>78</v>
      </c>
      <c r="F879" s="171" t="s">
        <v>176</v>
      </c>
      <c r="G879" s="171" t="s">
        <v>177</v>
      </c>
      <c r="H879" s="176">
        <v>1</v>
      </c>
      <c r="I879" s="177">
        <v>-4940</v>
      </c>
      <c r="J879" s="175">
        <v>46039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2124.1999999999998</v>
      </c>
    </row>
    <row r="880" spans="1:16" ht="19.5" customHeight="1">
      <c r="A880" s="171" t="s">
        <v>736</v>
      </c>
      <c r="B880" s="175">
        <v>46047</v>
      </c>
      <c r="C880" s="171" t="s">
        <v>110</v>
      </c>
      <c r="D880" s="171" t="s">
        <v>117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736</v>
      </c>
      <c r="B881" s="175">
        <v>46047</v>
      </c>
      <c r="C881" s="171" t="s">
        <v>110</v>
      </c>
      <c r="D881" s="171" t="s">
        <v>118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-56.94</v>
      </c>
    </row>
    <row r="882" spans="1:16" ht="19.5" customHeight="1">
      <c r="A882" s="171" t="s">
        <v>736</v>
      </c>
      <c r="B882" s="175">
        <v>46047</v>
      </c>
      <c r="C882" s="171" t="s">
        <v>115</v>
      </c>
      <c r="D882" s="171" t="s">
        <v>119</v>
      </c>
      <c r="E882" s="171" t="s">
        <v>77</v>
      </c>
      <c r="F882" s="171" t="s">
        <v>194</v>
      </c>
      <c r="G882" s="171" t="s">
        <v>177</v>
      </c>
      <c r="H882" s="176">
        <v>1</v>
      </c>
      <c r="I882" s="177">
        <v>0</v>
      </c>
      <c r="J882" s="175">
        <v>46038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609</v>
      </c>
      <c r="B883" s="175">
        <v>46047</v>
      </c>
      <c r="C883" s="171" t="s">
        <v>115</v>
      </c>
      <c r="D883" s="171" t="s">
        <v>135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46039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40.22</v>
      </c>
    </row>
    <row r="884" spans="1:16" ht="19.5" customHeight="1">
      <c r="A884" s="171" t="s">
        <v>738</v>
      </c>
      <c r="B884" s="175">
        <v>46047</v>
      </c>
      <c r="C884" s="171" t="s">
        <v>110</v>
      </c>
      <c r="D884" s="171" t="s">
        <v>24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>
        <v>52</v>
      </c>
      <c r="P884" s="179">
        <v>-46.77</v>
      </c>
    </row>
    <row r="885" spans="1:16" ht="19.5" customHeight="1">
      <c r="A885" s="171" t="s">
        <v>738</v>
      </c>
      <c r="B885" s="175">
        <v>46047</v>
      </c>
      <c r="C885" s="171" t="s">
        <v>115</v>
      </c>
      <c r="D885" s="171" t="s">
        <v>116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-21.82</v>
      </c>
    </row>
    <row r="886" spans="1:16" ht="19.5" customHeight="1">
      <c r="A886" s="171" t="s">
        <v>738</v>
      </c>
      <c r="B886" s="175">
        <v>46047</v>
      </c>
      <c r="C886" s="171" t="s">
        <v>110</v>
      </c>
      <c r="D886" s="171" t="s">
        <v>117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0</v>
      </c>
    </row>
    <row r="887" spans="1:16" ht="19.5" customHeight="1">
      <c r="A887" s="171" t="s">
        <v>738</v>
      </c>
      <c r="B887" s="175">
        <v>46047</v>
      </c>
      <c r="C887" s="171" t="s">
        <v>110</v>
      </c>
      <c r="D887" s="171" t="s">
        <v>118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-46.77</v>
      </c>
    </row>
    <row r="888" spans="1:16" ht="19.5" customHeight="1">
      <c r="A888" s="171" t="s">
        <v>738</v>
      </c>
      <c r="B888" s="175">
        <v>46047</v>
      </c>
      <c r="C888" s="171" t="s">
        <v>115</v>
      </c>
      <c r="D888" s="171" t="s">
        <v>119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0</v>
      </c>
      <c r="J888" s="175">
        <v>46043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-15</v>
      </c>
    </row>
    <row r="889" spans="1:16" ht="19.5" customHeight="1">
      <c r="A889" s="171" t="s">
        <v>739</v>
      </c>
      <c r="B889" s="175">
        <v>46047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>
        <v>44</v>
      </c>
      <c r="P889" s="179">
        <v>-46.77</v>
      </c>
    </row>
    <row r="890" spans="1:16" ht="19.5" customHeight="1">
      <c r="A890" s="171" t="s">
        <v>739</v>
      </c>
      <c r="B890" s="175">
        <v>46047</v>
      </c>
      <c r="C890" s="171" t="s">
        <v>115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-7.37</v>
      </c>
    </row>
    <row r="891" spans="1:16" ht="19.5" customHeight="1">
      <c r="A891" s="171" t="s">
        <v>739</v>
      </c>
      <c r="B891" s="175">
        <v>46047</v>
      </c>
      <c r="C891" s="171" t="s">
        <v>110</v>
      </c>
      <c r="D891" s="171" t="s">
        <v>117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0</v>
      </c>
    </row>
    <row r="892" spans="1:16" ht="19.5" customHeight="1">
      <c r="A892" s="171" t="s">
        <v>739</v>
      </c>
      <c r="B892" s="175">
        <v>46047</v>
      </c>
      <c r="C892" s="171" t="s">
        <v>110</v>
      </c>
      <c r="D892" s="171" t="s">
        <v>118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46036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-46.77</v>
      </c>
    </row>
    <row r="893" spans="1:16" ht="19.5" customHeight="1">
      <c r="A893" s="171" t="s">
        <v>740</v>
      </c>
      <c r="B893" s="175">
        <v>46047</v>
      </c>
      <c r="C893" s="171" t="s">
        <v>110</v>
      </c>
      <c r="D893" s="171" t="s">
        <v>24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0.43</v>
      </c>
      <c r="N893" s="176"/>
      <c r="O893" s="176">
        <v>54</v>
      </c>
      <c r="P893" s="179">
        <v>-265.36</v>
      </c>
    </row>
    <row r="894" spans="1:16" ht="19.5" customHeight="1">
      <c r="A894" s="171" t="s">
        <v>740</v>
      </c>
      <c r="B894" s="175">
        <v>46047</v>
      </c>
      <c r="C894" s="171" t="s">
        <v>127</v>
      </c>
      <c r="D894" s="171" t="s">
        <v>128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1620.62</v>
      </c>
    </row>
    <row r="895" spans="1:16" ht="19.5" customHeight="1">
      <c r="A895" s="171" t="s">
        <v>740</v>
      </c>
      <c r="B895" s="175">
        <v>46047</v>
      </c>
      <c r="C895" s="171" t="s">
        <v>127</v>
      </c>
      <c r="D895" s="171" t="s">
        <v>129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16.21</v>
      </c>
    </row>
    <row r="896" spans="1:16" ht="19.5" customHeight="1">
      <c r="A896" s="171" t="s">
        <v>740</v>
      </c>
      <c r="B896" s="175">
        <v>46047</v>
      </c>
      <c r="C896" s="171" t="s">
        <v>127</v>
      </c>
      <c r="D896" s="171" t="s">
        <v>130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2541.17</v>
      </c>
    </row>
    <row r="897" spans="1:16" ht="19.5" customHeight="1">
      <c r="A897" s="171" t="s">
        <v>740</v>
      </c>
      <c r="B897" s="175">
        <v>46047</v>
      </c>
      <c r="C897" s="171" t="s">
        <v>131</v>
      </c>
      <c r="D897" s="171" t="s">
        <v>132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-1796.54</v>
      </c>
    </row>
    <row r="898" spans="1:16" ht="19.5" customHeight="1">
      <c r="A898" s="171" t="s">
        <v>740</v>
      </c>
      <c r="B898" s="175">
        <v>46047</v>
      </c>
      <c r="C898" s="171" t="s">
        <v>115</v>
      </c>
      <c r="D898" s="171" t="s">
        <v>116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4178</v>
      </c>
      <c r="J898" s="175">
        <v>46044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-13.01</v>
      </c>
    </row>
    <row r="899" spans="1:16" ht="19.5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77</v>
      </c>
      <c r="F899" s="171" t="s">
        <v>194</v>
      </c>
      <c r="G899" s="171" t="s">
        <v>177</v>
      </c>
      <c r="H899" s="176">
        <v>1</v>
      </c>
      <c r="I899" s="177">
        <v>0</v>
      </c>
      <c r="J899" s="175">
        <v>46044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-30.79</v>
      </c>
    </row>
    <row r="900" spans="1:16" ht="19.5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-7.93</v>
      </c>
    </row>
    <row r="901" spans="1:16" ht="19.5" customHeight="1">
      <c r="A901" s="171" t="s">
        <v>742</v>
      </c>
      <c r="B901" s="175">
        <v>46047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46047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-14.99</v>
      </c>
    </row>
    <row r="902" spans="1:16" ht="19.5" customHeight="1">
      <c r="A902" s="171" t="s">
        <v>743</v>
      </c>
      <c r="B902" s="175">
        <v>46047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>
        <v>53</v>
      </c>
      <c r="P902" s="179">
        <v>-46.77</v>
      </c>
    </row>
    <row r="903" spans="1:16" ht="19.5" customHeight="1">
      <c r="A903" s="171" t="s">
        <v>743</v>
      </c>
      <c r="B903" s="175">
        <v>46047</v>
      </c>
      <c r="C903" s="171" t="s">
        <v>115</v>
      </c>
      <c r="D903" s="171" t="s">
        <v>116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-8.9700000000000006</v>
      </c>
    </row>
    <row r="904" spans="1:16" ht="19.5" customHeight="1">
      <c r="A904" s="171" t="s">
        <v>743</v>
      </c>
      <c r="B904" s="175">
        <v>46047</v>
      </c>
      <c r="C904" s="171" t="s">
        <v>110</v>
      </c>
      <c r="D904" s="171" t="s">
        <v>117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0</v>
      </c>
    </row>
    <row r="905" spans="1:16" ht="19.5" customHeight="1">
      <c r="A905" s="171" t="s">
        <v>743</v>
      </c>
      <c r="B905" s="175">
        <v>46047</v>
      </c>
      <c r="C905" s="171" t="s">
        <v>110</v>
      </c>
      <c r="D905" s="171" t="s">
        <v>118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-46.77</v>
      </c>
    </row>
    <row r="906" spans="1:16" ht="19.5" customHeight="1">
      <c r="A906" s="171" t="s">
        <v>743</v>
      </c>
      <c r="B906" s="175">
        <v>46047</v>
      </c>
      <c r="C906" s="171" t="s">
        <v>115</v>
      </c>
      <c r="D906" s="171" t="s">
        <v>119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0</v>
      </c>
      <c r="J906" s="175">
        <v>46041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-15</v>
      </c>
    </row>
    <row r="907" spans="1:16" ht="19.5" customHeight="1">
      <c r="A907" s="171" t="s">
        <v>744</v>
      </c>
      <c r="B907" s="175">
        <v>46047</v>
      </c>
      <c r="C907" s="171" t="s">
        <v>123</v>
      </c>
      <c r="D907" s="171" t="s">
        <v>376</v>
      </c>
      <c r="E907" s="171" t="s">
        <v>125</v>
      </c>
      <c r="F907" s="171" t="s">
        <v>125</v>
      </c>
      <c r="G907" s="171" t="s">
        <v>125</v>
      </c>
      <c r="H907" s="176">
        <v>0</v>
      </c>
      <c r="I907" s="177">
        <v>0</v>
      </c>
      <c r="J907" s="175">
        <v>46040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-1087.5</v>
      </c>
    </row>
    <row r="908" spans="1:16" ht="19.5" customHeight="1">
      <c r="A908" s="171" t="s">
        <v>745</v>
      </c>
      <c r="B908" s="175">
        <v>46047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46042</v>
      </c>
      <c r="K908" s="171" t="s">
        <v>113</v>
      </c>
      <c r="L908" s="171" t="s">
        <v>114</v>
      </c>
      <c r="M908" s="178">
        <v>0</v>
      </c>
      <c r="N908" s="176"/>
      <c r="O908" s="176">
        <v>52</v>
      </c>
      <c r="P908" s="179">
        <v>-147.6</v>
      </c>
    </row>
    <row r="909" spans="1:16" ht="19.5" customHeight="1">
      <c r="A909" s="171" t="s">
        <v>580</v>
      </c>
      <c r="B909" s="175">
        <v>46047</v>
      </c>
      <c r="C909" s="171" t="s">
        <v>110</v>
      </c>
      <c r="D909" s="171" t="s">
        <v>121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0</v>
      </c>
    </row>
    <row r="910" spans="1:16" ht="19.5" customHeight="1">
      <c r="A910" s="171" t="s">
        <v>580</v>
      </c>
      <c r="B910" s="175">
        <v>46047</v>
      </c>
      <c r="C910" s="171" t="s">
        <v>110</v>
      </c>
      <c r="D910" s="171" t="s">
        <v>118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-56.94</v>
      </c>
    </row>
    <row r="911" spans="1:16" ht="19.5" customHeight="1">
      <c r="A911" s="171" t="s">
        <v>580</v>
      </c>
      <c r="B911" s="175">
        <v>46047</v>
      </c>
      <c r="C911" s="171" t="s">
        <v>115</v>
      </c>
      <c r="D911" s="171" t="s">
        <v>119</v>
      </c>
      <c r="E911" s="171" t="s">
        <v>70</v>
      </c>
      <c r="F911" s="171" t="s">
        <v>509</v>
      </c>
      <c r="G911" s="171" t="s">
        <v>177</v>
      </c>
      <c r="H911" s="176">
        <v>1</v>
      </c>
      <c r="I911" s="177">
        <v>0</v>
      </c>
      <c r="J911" s="175">
        <v>46038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-15</v>
      </c>
    </row>
    <row r="912" spans="1:16" ht="19.5" customHeight="1">
      <c r="A912" s="171" t="s">
        <v>223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46038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10.89</v>
      </c>
    </row>
    <row r="913" spans="1:16" ht="19.5" customHeight="1">
      <c r="A913" s="171" t="s">
        <v>746</v>
      </c>
      <c r="B913" s="175">
        <v>46047</v>
      </c>
      <c r="C913" s="171" t="s">
        <v>115</v>
      </c>
      <c r="D913" s="171" t="s">
        <v>135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-5.33</v>
      </c>
    </row>
    <row r="914" spans="1:16" ht="19.5" customHeight="1">
      <c r="A914" s="171" t="s">
        <v>125</v>
      </c>
      <c r="B914" s="175">
        <v>46047</v>
      </c>
      <c r="C914" s="171" t="s">
        <v>151</v>
      </c>
      <c r="D914" s="171" t="s">
        <v>747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-292.8</v>
      </c>
    </row>
    <row r="915" spans="1:16" ht="19.5" customHeight="1">
      <c r="A915" s="171" t="s">
        <v>710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-292.76</v>
      </c>
    </row>
    <row r="916" spans="1:16" ht="19.5" customHeight="1">
      <c r="A916" s="171" t="s">
        <v>671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-296.5</v>
      </c>
    </row>
    <row r="917" spans="1:16" ht="19.5" customHeight="1">
      <c r="A917" s="171" t="s">
        <v>565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-863.63</v>
      </c>
    </row>
    <row r="918" spans="1:16" ht="19.5" customHeight="1">
      <c r="A918" s="171" t="s">
        <v>180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-675.8</v>
      </c>
    </row>
    <row r="919" spans="1:16" ht="19.5" customHeight="1">
      <c r="A919" s="171" t="s">
        <v>179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-338.41</v>
      </c>
    </row>
    <row r="920" spans="1:16" ht="19.5" customHeight="1">
      <c r="A920" s="171" t="s">
        <v>150</v>
      </c>
      <c r="B920" s="175">
        <v>46047</v>
      </c>
      <c r="C920" s="171" t="s">
        <v>151</v>
      </c>
      <c r="D920" s="171" t="s">
        <v>152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-1277.5</v>
      </c>
    </row>
    <row r="921" spans="1:16" ht="19.5" customHeight="1">
      <c r="A921" s="171" t="s">
        <v>155</v>
      </c>
      <c r="B921" s="175">
        <v>46047</v>
      </c>
      <c r="C921" s="171" t="s">
        <v>151</v>
      </c>
      <c r="D921" s="171" t="s">
        <v>156</v>
      </c>
      <c r="E921" s="171" t="s">
        <v>125</v>
      </c>
      <c r="F921" s="171" t="s">
        <v>125</v>
      </c>
      <c r="G921" s="171" t="s">
        <v>125</v>
      </c>
      <c r="H921" s="176">
        <v>0</v>
      </c>
      <c r="I921" s="177">
        <v>0</v>
      </c>
      <c r="J921" s="175">
        <v>46047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-3556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36</vt:i4>
      </vt:variant>
    </vt:vector>
  </HeadingPairs>
  <TitlesOfParts>
    <vt:vector size="36" baseType="lpstr">
      <vt:lpstr>Сводная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2026-02-23T12:54:15Z</dcterms:modified>
</cp:coreProperties>
</file>